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Ressource_Tier\2018\Homepage_Stand_23_03_2018\pilotbetriebe.de\download\"/>
    </mc:Choice>
  </mc:AlternateContent>
  <bookViews>
    <workbookView xWindow="0" yWindow="0" windowWidth="24000" windowHeight="11025" tabRatio="919"/>
  </bookViews>
  <sheets>
    <sheet name="0. Hinweise" sheetId="4" r:id="rId1"/>
    <sheet name="1. Eingabe TIERBEURTEILUNG" sheetId="15" r:id="rId2"/>
    <sheet name="1.a Erfassung TIERBEURTEILUNG" sheetId="16" r:id="rId3"/>
    <sheet name="2. Eingabe HALTUNG" sheetId="5" r:id="rId4"/>
    <sheet name="3. Eingabe MLP" sheetId="18" r:id="rId5"/>
    <sheet name="4.1 Ergebnis-Tabelle" sheetId="24" r:id="rId6"/>
    <sheet name="4.2 Ergebnis-Diagramm" sheetId="28" r:id="rId7"/>
    <sheet name="Benchmarking" sheetId="13" r:id="rId8"/>
    <sheet name="abbildung" sheetId="27" state="hidden" r:id="rId9"/>
    <sheet name="hintergrunddaten" sheetId="19" r:id="rId10"/>
  </sheets>
  <definedNames>
    <definedName name="Anabuverband" localSheetId="5">#REF!</definedName>
    <definedName name="Anabuverband" localSheetId="8">#REF!</definedName>
    <definedName name="Anabuverband">#REF!</definedName>
    <definedName name="_xlnm.Print_Area" localSheetId="0">'0. Hinweise'!$A$1:$O$88</definedName>
    <definedName name="_xlnm.Print_Area" localSheetId="1">'1. Eingabe TIERBEURTEILUNG'!$A$1:$H$43</definedName>
    <definedName name="_xlnm.Print_Area" localSheetId="2">'1.a Erfassung TIERBEURTEILUNG'!$A$1:$P$110</definedName>
    <definedName name="_xlnm.Print_Area" localSheetId="4">'3. Eingabe MLP'!$A$1:$M$47</definedName>
    <definedName name="_xlnm.Print_Area" localSheetId="5">'4.1 Ergebnis-Tabelle'!$A$1:$H$35</definedName>
    <definedName name="_xlnm.Print_Area" localSheetId="6">'4.2 Ergebnis-Diagramm'!$A$1:$P$44</definedName>
    <definedName name="_xlnm.Print_Area" localSheetId="8">abbildung!$A$3:$J$31</definedName>
    <definedName name="KTBL1">'0. Hinweise'!$A$74</definedName>
    <definedName name="NULL" localSheetId="5">#REF!</definedName>
    <definedName name="NULL" localSheetId="8">#REF!</definedName>
    <definedName name="NULL">#REF!</definedName>
  </definedNames>
  <calcPr calcId="152511"/>
</workbook>
</file>

<file path=xl/calcChain.xml><?xml version="1.0" encoding="utf-8"?>
<calcChain xmlns="http://schemas.openxmlformats.org/spreadsheetml/2006/main">
  <c r="H24" i="24" l="1"/>
  <c r="A12" i="27" l="1"/>
  <c r="H23" i="24" l="1"/>
  <c r="H22" i="24"/>
  <c r="E29" i="24" l="1"/>
  <c r="E18" i="24"/>
  <c r="G13" i="5"/>
  <c r="M11" i="27" l="1"/>
  <c r="L22" i="13"/>
  <c r="I22" i="13"/>
  <c r="H22" i="13"/>
  <c r="E22" i="13"/>
  <c r="E27" i="24" l="1"/>
  <c r="E19" i="24" l="1"/>
  <c r="E20" i="24"/>
  <c r="E22" i="24"/>
  <c r="E23" i="24"/>
  <c r="E24" i="24"/>
  <c r="E25" i="24"/>
  <c r="E26" i="24"/>
  <c r="E28" i="24"/>
  <c r="M12" i="27" l="1"/>
  <c r="G13" i="18" l="1"/>
  <c r="F13" i="18"/>
  <c r="M5" i="19" l="1"/>
  <c r="N5" i="19" s="1"/>
  <c r="I12" i="18" l="1"/>
  <c r="E12" i="18"/>
  <c r="D12" i="18"/>
  <c r="C12" i="18"/>
  <c r="H12" i="18"/>
  <c r="G12" i="18"/>
  <c r="F12" i="18"/>
  <c r="G12" i="27" l="1"/>
  <c r="H12" i="27"/>
  <c r="F29" i="24" l="1"/>
  <c r="G29" i="24"/>
  <c r="G26" i="24" l="1"/>
  <c r="G27" i="24"/>
  <c r="G28" i="24"/>
  <c r="F26" i="24"/>
  <c r="F27" i="24"/>
  <c r="F28" i="24"/>
  <c r="B9" i="18"/>
  <c r="M13" i="27"/>
  <c r="N13" i="27"/>
  <c r="B21" i="5" l="1"/>
  <c r="F34" i="18" l="1"/>
  <c r="F36" i="18" l="1"/>
  <c r="F35" i="18"/>
  <c r="F14" i="24" l="1"/>
  <c r="A43" i="28"/>
  <c r="B35" i="24"/>
  <c r="A47" i="18"/>
  <c r="A45" i="5"/>
  <c r="A43" i="15"/>
  <c r="I10" i="27" l="1"/>
  <c r="N10" i="27"/>
  <c r="A3" i="27"/>
  <c r="D7" i="27"/>
  <c r="J6" i="27"/>
  <c r="C6" i="27"/>
  <c r="D6" i="27"/>
  <c r="E6" i="27"/>
  <c r="F6" i="27"/>
  <c r="G6" i="27"/>
  <c r="H6" i="27"/>
  <c r="I6" i="27"/>
  <c r="K6" i="27"/>
  <c r="L6" i="27"/>
  <c r="M6" i="27"/>
  <c r="N6" i="27"/>
  <c r="B6" i="27"/>
  <c r="G14" i="24"/>
  <c r="G15" i="24"/>
  <c r="G16" i="24"/>
  <c r="G17" i="24"/>
  <c r="G18" i="24"/>
  <c r="G19" i="24"/>
  <c r="G20" i="24"/>
  <c r="F16" i="24"/>
  <c r="F17" i="24"/>
  <c r="F18" i="24"/>
  <c r="F19" i="24"/>
  <c r="F20" i="24"/>
  <c r="F15" i="24"/>
  <c r="B5" i="28" l="1"/>
  <c r="B10" i="24"/>
  <c r="G21" i="24" l="1"/>
  <c r="G22" i="24"/>
  <c r="G23" i="24"/>
  <c r="G24" i="24"/>
  <c r="G25" i="24"/>
  <c r="F21" i="24"/>
  <c r="F22" i="24"/>
  <c r="F23" i="24"/>
  <c r="F24" i="24"/>
  <c r="F25" i="24"/>
  <c r="B7" i="27"/>
  <c r="L12" i="27" l="1"/>
  <c r="K12" i="27"/>
  <c r="N12" i="27" l="1"/>
  <c r="B8" i="27"/>
  <c r="C8" i="27"/>
  <c r="D8" i="27"/>
  <c r="E8" i="27"/>
  <c r="F8" i="27"/>
  <c r="G8" i="27"/>
  <c r="H8" i="27"/>
  <c r="I8" i="27"/>
  <c r="J8" i="27"/>
  <c r="K8" i="27"/>
  <c r="L8" i="27"/>
  <c r="M8" i="27"/>
  <c r="N8" i="27"/>
  <c r="B9" i="27"/>
  <c r="C9" i="27"/>
  <c r="D9" i="27"/>
  <c r="E9" i="27"/>
  <c r="F9" i="27"/>
  <c r="G9" i="27"/>
  <c r="H9" i="27"/>
  <c r="I9" i="27"/>
  <c r="J9" i="27"/>
  <c r="K9" i="27"/>
  <c r="L9" i="27"/>
  <c r="M9" i="27"/>
  <c r="N9" i="27"/>
  <c r="B10" i="27"/>
  <c r="C10" i="27"/>
  <c r="D10" i="27"/>
  <c r="E10" i="27"/>
  <c r="F10" i="27"/>
  <c r="G10" i="27"/>
  <c r="H10" i="27"/>
  <c r="J10" i="27"/>
  <c r="K10" i="27"/>
  <c r="L10" i="27"/>
  <c r="M10" i="27"/>
  <c r="C7" i="27"/>
  <c r="E7" i="27"/>
  <c r="F7" i="27"/>
  <c r="G7" i="27"/>
  <c r="H7" i="27"/>
  <c r="I7" i="27"/>
  <c r="J7" i="27"/>
  <c r="K7" i="27"/>
  <c r="L7" i="27"/>
  <c r="M7" i="27"/>
  <c r="N7" i="27"/>
  <c r="N8" i="19" l="1"/>
  <c r="M6" i="19"/>
  <c r="B21" i="24"/>
  <c r="N6" i="19" l="1"/>
  <c r="N7" i="19" s="1"/>
  <c r="N9" i="19" s="1"/>
  <c r="F12" i="27" l="1"/>
  <c r="E21" i="24" l="1"/>
  <c r="I12" i="27" s="1"/>
  <c r="J12" i="27"/>
  <c r="B16" i="24" l="1"/>
  <c r="B26" i="18" l="1"/>
  <c r="J12" i="18"/>
  <c r="I13" i="18"/>
  <c r="J13" i="18"/>
  <c r="K13" i="18"/>
  <c r="L13" i="18"/>
  <c r="B12" i="18" l="1"/>
  <c r="B10" i="18"/>
  <c r="J11" i="18"/>
  <c r="C11" i="18"/>
  <c r="B34" i="18"/>
  <c r="B32" i="18" l="1"/>
  <c r="B31" i="18"/>
  <c r="C25" i="15"/>
  <c r="J2" i="16"/>
  <c r="C29" i="18" l="1"/>
  <c r="C28" i="18" l="1"/>
  <c r="G2" i="16" l="1"/>
  <c r="C2" i="16" l="1"/>
  <c r="C1" i="16"/>
  <c r="B17" i="15" l="1"/>
  <c r="E15" i="24" l="1"/>
  <c r="E16" i="24"/>
  <c r="E17" i="24"/>
  <c r="E14" i="24"/>
  <c r="B4" i="16"/>
  <c r="B12" i="27" l="1"/>
  <c r="D12" i="27"/>
  <c r="C12" i="27"/>
  <c r="E12" i="27"/>
</calcChain>
</file>

<file path=xl/comments1.xml><?xml version="1.0" encoding="utf-8"?>
<comments xmlns="http://schemas.openxmlformats.org/spreadsheetml/2006/main">
  <authors>
    <author>Theresa Seith</author>
    <author>OELTR</author>
    <author>kathrin Wagner</author>
  </authors>
  <commentList>
    <comment ref="K5" authorId="0" shapeId="0">
      <text>
        <r>
          <rPr>
            <b/>
            <sz val="9"/>
            <color indexed="81"/>
            <rFont val="Tahoma"/>
            <family val="2"/>
          </rPr>
          <t>Theresa Seith:</t>
        </r>
        <r>
          <rPr>
            <sz val="9"/>
            <color indexed="81"/>
            <rFont val="Tahoma"/>
            <family val="2"/>
          </rPr>
          <t xml:space="preserve">
KW:
Liege-Verhältnis in %  (1:2 entspricht 100%)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Theresa Seith:</t>
        </r>
        <r>
          <rPr>
            <sz val="9"/>
            <color indexed="81"/>
            <rFont val="Tahoma"/>
            <family val="2"/>
          </rPr>
          <t xml:space="preserve">
KW: 
Fress-Verhältnis in % (1:2 entspricht 100%)</t>
        </r>
      </text>
    </comment>
    <comment ref="A16" authorId="1" shapeId="0">
      <text>
        <r>
          <rPr>
            <b/>
            <sz val="9"/>
            <color indexed="81"/>
            <rFont val="Tahoma"/>
            <family val="2"/>
          </rPr>
          <t>OELTR:</t>
        </r>
        <r>
          <rPr>
            <sz val="9"/>
            <color indexed="81"/>
            <rFont val="Tahoma"/>
            <family val="2"/>
          </rPr>
          <t xml:space="preserve">
Fett markiert = Werte von Winter und Sommer gleich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Theresa Seith:</t>
        </r>
        <r>
          <rPr>
            <sz val="9"/>
            <color indexed="81"/>
            <rFont val="Tahoma"/>
            <family val="2"/>
          </rPr>
          <t xml:space="preserve">
zur besseren Darstellung auf 99 gesetz, eig. 100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Theresa Seith:</t>
        </r>
        <r>
          <rPr>
            <sz val="9"/>
            <color indexed="81"/>
            <rFont val="Tahoma"/>
            <family val="2"/>
          </rPr>
          <t xml:space="preserve">
zur besseren Darstellung auf 99 gesetz, eig. 100</t>
        </r>
      </text>
    </comment>
    <comment ref="E19" authorId="1" shapeId="0">
      <text>
        <r>
          <rPr>
            <b/>
            <sz val="9"/>
            <color indexed="81"/>
            <rFont val="Tahoma"/>
            <family val="2"/>
          </rPr>
          <t>OELTR:</t>
        </r>
        <r>
          <rPr>
            <sz val="9"/>
            <color indexed="81"/>
            <rFont val="Tahoma"/>
            <family val="2"/>
          </rPr>
          <t xml:space="preserve">
aufgrund der Darstellung auf 98 gesetzt, eigentlich 100</t>
        </r>
      </text>
    </comment>
    <comment ref="F19" authorId="2" shapeId="0">
      <text>
        <r>
          <rPr>
            <b/>
            <sz val="9"/>
            <color indexed="81"/>
            <rFont val="Tahoma"/>
            <family val="2"/>
          </rPr>
          <t>kathrin Wagner:</t>
        </r>
        <r>
          <rPr>
            <sz val="9"/>
            <color indexed="81"/>
            <rFont val="Tahoma"/>
            <family val="2"/>
          </rPr>
          <t xml:space="preserve">
98 festgelegt für Darstellung</t>
        </r>
      </text>
    </comment>
    <comment ref="H19" authorId="1" shapeId="0">
      <text>
        <r>
          <rPr>
            <b/>
            <sz val="9"/>
            <color indexed="81"/>
            <rFont val="Tahoma"/>
            <family val="2"/>
          </rPr>
          <t>OELTR:</t>
        </r>
        <r>
          <rPr>
            <sz val="9"/>
            <color indexed="81"/>
            <rFont val="Tahoma"/>
            <family val="2"/>
          </rPr>
          <t xml:space="preserve">
aufgrund der Darstellung auf 98 gesetzt, eigentlich 100</t>
        </r>
      </text>
    </comment>
    <comment ref="I19" authorId="1" shapeId="0">
      <text>
        <r>
          <rPr>
            <b/>
            <sz val="9"/>
            <color indexed="81"/>
            <rFont val="Tahoma"/>
            <family val="2"/>
          </rPr>
          <t>OELTR:</t>
        </r>
        <r>
          <rPr>
            <sz val="9"/>
            <color indexed="81"/>
            <rFont val="Tahoma"/>
            <family val="2"/>
          </rPr>
          <t xml:space="preserve">
aufgrund der Darstellung auf 98 gesetzt, eigentlich 100</t>
        </r>
      </text>
    </comment>
    <comment ref="G20" authorId="2" shapeId="0">
      <text>
        <r>
          <rPr>
            <b/>
            <sz val="9"/>
            <color indexed="81"/>
            <rFont val="Tahoma"/>
            <family val="2"/>
          </rPr>
          <t>kathrin Wagner:</t>
        </r>
        <r>
          <rPr>
            <sz val="9"/>
            <color indexed="81"/>
            <rFont val="Tahoma"/>
            <family val="2"/>
          </rPr>
          <t xml:space="preserve">
2 wegen der Dartstellung</t>
        </r>
      </text>
    </comment>
    <comment ref="H20" authorId="2" shapeId="0">
      <text>
        <r>
          <rPr>
            <b/>
            <sz val="9"/>
            <color indexed="81"/>
            <rFont val="Tahoma"/>
            <family val="2"/>
          </rPr>
          <t>kathrin Wagner:</t>
        </r>
        <r>
          <rPr>
            <sz val="9"/>
            <color indexed="81"/>
            <rFont val="Tahoma"/>
            <family val="2"/>
          </rPr>
          <t xml:space="preserve">
2 wegen der Darstellung</t>
        </r>
      </text>
    </comment>
    <comment ref="F22" authorId="1" shapeId="0">
      <text>
        <r>
          <rPr>
            <b/>
            <sz val="9"/>
            <color indexed="81"/>
            <rFont val="Tahoma"/>
            <family val="2"/>
          </rPr>
          <t>OELTR:</t>
        </r>
        <r>
          <rPr>
            <sz val="9"/>
            <color indexed="81"/>
            <rFont val="Tahoma"/>
            <family val="2"/>
          </rPr>
          <t xml:space="preserve">
Entspricht Enthornung mit Brennstab mit Schmerzmittel und Betäubung</t>
        </r>
      </text>
    </comment>
    <comment ref="A25" authorId="1" shapeId="0">
      <text>
        <r>
          <rPr>
            <b/>
            <sz val="9"/>
            <color indexed="81"/>
            <rFont val="Tahoma"/>
            <family val="2"/>
          </rPr>
          <t>OELTR:</t>
        </r>
        <r>
          <rPr>
            <sz val="9"/>
            <color indexed="81"/>
            <rFont val="Tahoma"/>
            <family val="2"/>
          </rPr>
          <t xml:space="preserve">
Fett markiert = Werte von Winter und Sommer gleich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Theresa Seith:</t>
        </r>
        <r>
          <rPr>
            <sz val="9"/>
            <color indexed="81"/>
            <rFont val="Tahoma"/>
            <family val="2"/>
          </rPr>
          <t xml:space="preserve">
zur besseren Darstellung auf 99 gesetz, eig. 100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Theresa Seith:</t>
        </r>
        <r>
          <rPr>
            <sz val="9"/>
            <color indexed="81"/>
            <rFont val="Tahoma"/>
            <family val="2"/>
          </rPr>
          <t xml:space="preserve">
zur besseren Darstellung auf 99 gesetz, eig. 100</t>
        </r>
      </text>
    </comment>
    <comment ref="F28" authorId="2" shapeId="0">
      <text>
        <r>
          <rPr>
            <b/>
            <sz val="9"/>
            <color indexed="81"/>
            <rFont val="Tahoma"/>
            <family val="2"/>
          </rPr>
          <t>kathrin Wagner:</t>
        </r>
        <r>
          <rPr>
            <sz val="9"/>
            <color indexed="81"/>
            <rFont val="Tahoma"/>
            <family val="2"/>
          </rPr>
          <t xml:space="preserve">
98 festgelegt für Darstellung</t>
        </r>
      </text>
    </comment>
    <comment ref="H28" authorId="1" shapeId="0">
      <text>
        <r>
          <rPr>
            <b/>
            <sz val="9"/>
            <color indexed="81"/>
            <rFont val="Tahoma"/>
            <family val="2"/>
          </rPr>
          <t>OELTR:</t>
        </r>
        <r>
          <rPr>
            <sz val="9"/>
            <color indexed="81"/>
            <rFont val="Tahoma"/>
            <family val="2"/>
          </rPr>
          <t xml:space="preserve">
aufgrund der Darstellung auf 98 gesetzt, eigentlich 100</t>
        </r>
      </text>
    </comment>
    <comment ref="G29" authorId="2" shapeId="0">
      <text>
        <r>
          <rPr>
            <b/>
            <sz val="9"/>
            <color indexed="81"/>
            <rFont val="Tahoma"/>
            <family val="2"/>
          </rPr>
          <t>kathrin Wagner:</t>
        </r>
        <r>
          <rPr>
            <sz val="9"/>
            <color indexed="81"/>
            <rFont val="Tahoma"/>
            <family val="2"/>
          </rPr>
          <t xml:space="preserve">
2 wegen der Dartstellung</t>
        </r>
      </text>
    </comment>
    <comment ref="H29" authorId="2" shapeId="0">
      <text>
        <r>
          <rPr>
            <b/>
            <sz val="9"/>
            <color indexed="81"/>
            <rFont val="Tahoma"/>
            <family val="2"/>
          </rPr>
          <t>kathrin Wagner:</t>
        </r>
        <r>
          <rPr>
            <sz val="9"/>
            <color indexed="81"/>
            <rFont val="Tahoma"/>
            <family val="2"/>
          </rPr>
          <t xml:space="preserve">
2 wegen der Darstellung</t>
        </r>
      </text>
    </comment>
    <comment ref="I30" authorId="2" shapeId="0">
      <text>
        <r>
          <rPr>
            <b/>
            <sz val="9"/>
            <color indexed="81"/>
            <rFont val="Tahoma"/>
            <family val="2"/>
          </rPr>
          <t>kathrin Wagner:</t>
        </r>
        <r>
          <rPr>
            <sz val="9"/>
            <color indexed="81"/>
            <rFont val="Tahoma"/>
            <family val="2"/>
          </rPr>
          <t xml:space="preserve">
0 wegen der Darstellung</t>
        </r>
      </text>
    </comment>
    <comment ref="F31" authorId="1" shapeId="0">
      <text>
        <r>
          <rPr>
            <b/>
            <sz val="9"/>
            <color indexed="81"/>
            <rFont val="Tahoma"/>
            <family val="2"/>
          </rPr>
          <t>OELTR:</t>
        </r>
        <r>
          <rPr>
            <sz val="9"/>
            <color indexed="81"/>
            <rFont val="Tahoma"/>
            <family val="2"/>
          </rPr>
          <t xml:space="preserve">
Entspricht Enthornung mit Brennstab mit Schmerzmittel und Betäubung</t>
        </r>
      </text>
    </comment>
  </commentList>
</comments>
</file>

<file path=xl/sharedStrings.xml><?xml version="1.0" encoding="utf-8"?>
<sst xmlns="http://schemas.openxmlformats.org/spreadsheetml/2006/main" count="469" uniqueCount="292">
  <si>
    <t>Betrieb</t>
  </si>
  <si>
    <t>ja</t>
  </si>
  <si>
    <t>nein</t>
  </si>
  <si>
    <t>INDIKATOR</t>
  </si>
  <si>
    <t>Eutergesundheit</t>
  </si>
  <si>
    <t>Tierwohl-Tool Milchvieh</t>
  </si>
  <si>
    <t>Lahmheiten</t>
  </si>
  <si>
    <t>Sauberkeit</t>
  </si>
  <si>
    <t>Körperkondition</t>
  </si>
  <si>
    <t>Zugang Weide</t>
  </si>
  <si>
    <t>ja/nein</t>
  </si>
  <si>
    <t>Enthornungspraxis</t>
  </si>
  <si>
    <t>Wasserversorgung</t>
  </si>
  <si>
    <t>Anzahl</t>
  </si>
  <si>
    <t>täglich</t>
  </si>
  <si>
    <t>mehrmals wöchentlich</t>
  </si>
  <si>
    <t>wöchentlich</t>
  </si>
  <si>
    <t>monatlich</t>
  </si>
  <si>
    <t>PARAMETER</t>
  </si>
  <si>
    <t>BEREICH</t>
  </si>
  <si>
    <t>MESSGRÖSSE</t>
  </si>
  <si>
    <t>ERGEBNIS</t>
  </si>
  <si>
    <t>Tränkekontrolle</t>
  </si>
  <si>
    <t>Anteil eutergesunder Kühe [%]</t>
  </si>
  <si>
    <t>wenn vorhanden: Gesamtlänge in cm</t>
  </si>
  <si>
    <t>Tränkestellen</t>
  </si>
  <si>
    <t>Platzangebot in Stallperiode</t>
  </si>
  <si>
    <t>Zugang Auslauf</t>
  </si>
  <si>
    <t>LAK</t>
  </si>
  <si>
    <t>Hinweise zur Eingabe:</t>
  </si>
  <si>
    <t>Für die Eingabe sind teilweise Werte nötig und teilweise ist ein Auswahlmenü vorgegeben.</t>
  </si>
  <si>
    <t>TrS</t>
  </si>
  <si>
    <t>Trockensteher</t>
  </si>
  <si>
    <t>Hinweise zum Ergebnis:</t>
  </si>
  <si>
    <t>Verwendete Abkürzungen und Begriffe:</t>
  </si>
  <si>
    <t>ANMERKUNGEN</t>
  </si>
  <si>
    <t>Durchführung von Enthornung</t>
  </si>
  <si>
    <t>EINGABE/AUSWAHL</t>
  </si>
  <si>
    <t>Häufigkeit Tränkenkontrolle und Reinigung</t>
  </si>
  <si>
    <t>von</t>
  </si>
  <si>
    <t xml:space="preserve">bis </t>
  </si>
  <si>
    <t>BEOBACHTUNG</t>
  </si>
  <si>
    <t>MLP</t>
  </si>
  <si>
    <t>HALTUNG &amp;</t>
  </si>
  <si>
    <t>MANAGEMENT</t>
  </si>
  <si>
    <t>Milchleistungsprüfung</t>
  </si>
  <si>
    <t>Anzahl Einzeltränken</t>
  </si>
  <si>
    <t>Anzahl Trogtränken</t>
  </si>
  <si>
    <t xml:space="preserve">Das Tierwohl-Tool richtet sich an Milchviehbetriebe mit Laufställen. Anbindehaltung kann nicht berücksichtigt werden. </t>
  </si>
  <si>
    <t xml:space="preserve">Datum </t>
  </si>
  <si>
    <t>https://www.ktbl.de/fileadmin/user_upload/Allgemeines/Download/Tierwohl/Leitfaden_Indikatoren_Milchkuh.pdf</t>
  </si>
  <si>
    <t>EINGABE</t>
  </si>
  <si>
    <t>Schwanzgrube</t>
  </si>
  <si>
    <t>Lendenbereich</t>
  </si>
  <si>
    <t>Querfortsätze</t>
  </si>
  <si>
    <t>Euter</t>
  </si>
  <si>
    <t>Nacken</t>
  </si>
  <si>
    <t>Vorderbein</t>
  </si>
  <si>
    <t>Sitz- und Hüftbein-
höcker, Rippen, Dornfortsätze</t>
  </si>
  <si>
    <t>oberes 
Hinterbein</t>
  </si>
  <si>
    <t>Es wurden vier Indikatoren aus dem KTBL-Leitfaden "Tierschutzindikatoren: Leitfaden für die Praxis - Rind" (2016) ausgewählt, die durch Beobachtungen im Stall erfasst werden.</t>
  </si>
  <si>
    <t>Durchführung MLP</t>
  </si>
  <si>
    <t>Anteil sauberer Kühe</t>
  </si>
  <si>
    <t>Anteil Kühe ohne Lahmheiten</t>
  </si>
  <si>
    <t>Anteil optimal konditionierter Kühe</t>
  </si>
  <si>
    <t>Anteil Kühe ohne Schaden</t>
  </si>
  <si>
    <t>Anteil Kühe ohne Lahmheit</t>
  </si>
  <si>
    <t>Anteil eutergesunder Kühe</t>
  </si>
  <si>
    <t>Anteil Kühe ohne Stoffwechselprobleme</t>
  </si>
  <si>
    <t>Dauer für die Bereiche:</t>
  </si>
  <si>
    <t>Haltung</t>
  </si>
  <si>
    <t>Milchleistung</t>
  </si>
  <si>
    <t>1 h</t>
  </si>
  <si>
    <t>0,5 h</t>
  </si>
  <si>
    <t>1,5 min pro Tier</t>
  </si>
  <si>
    <t>2,5 h bei 50 Tieren</t>
  </si>
  <si>
    <t>2,75 h bei 100 Tieren</t>
  </si>
  <si>
    <t>3,25 h bei 200 Tieren</t>
  </si>
  <si>
    <t>3,5 h bei 500 Tieren</t>
  </si>
  <si>
    <t>Dauer insgesamt:</t>
  </si>
  <si>
    <t>Enthornung adulter Kühe</t>
  </si>
  <si>
    <t>mit Schmerzmitteln</t>
  </si>
  <si>
    <t>Hier bitte vor der Durchführung die Tierzahl der Herde bzw. der Haltungsgruppe eingeben</t>
  </si>
  <si>
    <t>Auswahl Stall- oder Weideperiode</t>
  </si>
  <si>
    <t>Länge Trogtränken</t>
  </si>
  <si>
    <t>Anzahl Tage im Jahr mit &gt; 6 Stunden Auslauf</t>
  </si>
  <si>
    <t>Anzahl Tage im Jahr mit &gt; 6 Stunden Weidegang</t>
  </si>
  <si>
    <t>laufende Nummer</t>
  </si>
  <si>
    <t>Laktierende Kühe</t>
  </si>
  <si>
    <t>Folgende Materialien benötigen Sie für die Erhebung:</t>
  </si>
  <si>
    <t>3.) Bereich MLP</t>
  </si>
  <si>
    <t>Hier benötigen Sie die letzten 11 Monatsberichte der Milchleistungsprüfung.</t>
  </si>
  <si>
    <t>-</t>
  </si>
  <si>
    <t>Verwendete Literaturquellen:</t>
  </si>
  <si>
    <t xml:space="preserve">Anmerkung: </t>
  </si>
  <si>
    <t>Unversehrtheit Integument</t>
  </si>
  <si>
    <t xml:space="preserve">Tiere sind zu beurteilen! </t>
  </si>
  <si>
    <t>EINGABE MLP</t>
  </si>
  <si>
    <t>Klassenmittelwerte Pilotbetriebe</t>
  </si>
  <si>
    <r>
      <t xml:space="preserve">Ermittlung nach </t>
    </r>
    <r>
      <rPr>
        <u/>
        <sz val="12"/>
        <color theme="1"/>
        <rFont val="Helvetica"/>
        <family val="2"/>
      </rPr>
      <t xml:space="preserve">KTBL (2016) </t>
    </r>
    <r>
      <rPr>
        <sz val="12"/>
        <color theme="1"/>
        <rFont val="Helvetica"/>
        <family val="2"/>
      </rPr>
      <t xml:space="preserve">
</t>
    </r>
    <r>
      <rPr>
        <b/>
        <sz val="12"/>
        <color theme="1"/>
        <rFont val="Helvetica"/>
        <family val="2"/>
      </rPr>
      <t>Kapitel 2.8 Seite 18 - 20</t>
    </r>
  </si>
  <si>
    <r>
      <t xml:space="preserve">Ermittlung nach </t>
    </r>
    <r>
      <rPr>
        <u/>
        <sz val="12"/>
        <color theme="1"/>
        <rFont val="Helvetica"/>
        <family val="2"/>
      </rPr>
      <t>KTBL (2016)</t>
    </r>
    <r>
      <rPr>
        <sz val="12"/>
        <color theme="1"/>
        <rFont val="Helvetica"/>
        <family val="2"/>
      </rPr>
      <t xml:space="preserve"> 
</t>
    </r>
    <r>
      <rPr>
        <b/>
        <sz val="12"/>
        <color theme="1"/>
        <rFont val="Helvetica"/>
        <family val="2"/>
      </rPr>
      <t>Kapitel 2.9 Seite 21</t>
    </r>
    <r>
      <rPr>
        <sz val="11"/>
        <color theme="1"/>
        <rFont val="Helvetica"/>
        <family val="2"/>
      </rPr>
      <t/>
    </r>
  </si>
  <si>
    <r>
      <t xml:space="preserve">Ermittlung nach </t>
    </r>
    <r>
      <rPr>
        <u/>
        <sz val="12"/>
        <color theme="1"/>
        <rFont val="Helvetica"/>
        <family val="2"/>
      </rPr>
      <t>KTBL (2016)</t>
    </r>
    <r>
      <rPr>
        <sz val="12"/>
        <color theme="1"/>
        <rFont val="Helvetica"/>
        <family val="2"/>
      </rPr>
      <t xml:space="preserve"> 
</t>
    </r>
    <r>
      <rPr>
        <b/>
        <sz val="12"/>
        <color theme="1"/>
        <rFont val="Helvetica"/>
        <family val="2"/>
      </rPr>
      <t>Kapitel 2.10 Seite 22</t>
    </r>
  </si>
  <si>
    <r>
      <t xml:space="preserve">Ermittlung nach </t>
    </r>
    <r>
      <rPr>
        <u/>
        <sz val="12"/>
        <color theme="1"/>
        <rFont val="Helvetica"/>
        <family val="2"/>
      </rPr>
      <t>KTBL (2016)</t>
    </r>
    <r>
      <rPr>
        <sz val="12"/>
        <color theme="1"/>
        <rFont val="Helvetica"/>
        <family val="2"/>
      </rPr>
      <t xml:space="preserve"> 
</t>
    </r>
    <r>
      <rPr>
        <b/>
        <sz val="12"/>
        <color theme="1"/>
        <rFont val="Helvetica"/>
        <family val="2"/>
      </rPr>
      <t>Kapitel 2.12 Seite 24</t>
    </r>
  </si>
  <si>
    <t>https://www.arlafoods.de/produkte/arla-bio/weidemilch-38-pct-1liter-27922/</t>
  </si>
  <si>
    <t>Weidemilch online:</t>
  </si>
  <si>
    <t>WINTER</t>
  </si>
  <si>
    <t>SOMMER</t>
  </si>
  <si>
    <t>Hintergrunddaten</t>
  </si>
  <si>
    <t>Auswahlmöglichkeiten</t>
  </si>
  <si>
    <t>HINWEISE</t>
  </si>
  <si>
    <t>TIERBEURTEILUNG</t>
  </si>
  <si>
    <t>1.) Bereich Tierbeurteilung</t>
  </si>
  <si>
    <t>Hier werden vor allem Daten aus dem Stall, zur Enthornungspraxis sowie gegebenenfalls zum Weidegang benötigt.</t>
  </si>
  <si>
    <t>Die Auswertung kann auch mit weniger Berichten erfolgen, allerdings wird eine gute Aussagekraft nur bei Vorliegen der Daten des gesamten letzten Jahres erzielt.</t>
  </si>
  <si>
    <t>Viehzeichenstift (zur Kennzeichung schon beurteilter Tiere)</t>
  </si>
  <si>
    <t>Zollstock oder Maßband zur Abmessung der Haltungsumgebung</t>
  </si>
  <si>
    <t>10 ct-Münze (evtl. mit Klebeband am Klemmbrett fixiert) als Referenz zur Abmessung von Schäden am Tier</t>
  </si>
  <si>
    <t>Je nach Größe der Haltungsgruppe oder Herde sollten Sie mit folgender Dauer für die Durchführung in den einzelnen Bereichen rechnen:</t>
  </si>
  <si>
    <r>
      <rPr>
        <u/>
        <sz val="11"/>
        <color theme="1"/>
        <rFont val="Helvetica"/>
        <family val="2"/>
      </rPr>
      <t>KTBL (2016)</t>
    </r>
    <r>
      <rPr>
        <sz val="11"/>
        <color theme="1"/>
        <rFont val="Helvetica"/>
        <family val="2"/>
      </rPr>
      <t>: Tierschutzindikatoren: Leitfaden für die Praxis - Rind, Kapitel 2 Milchkühe, KTBL, Darmstadt</t>
    </r>
  </si>
  <si>
    <t>https://www.ktbl.de/shop/produktkatalog/show/Product/19517/</t>
  </si>
  <si>
    <t>https://www.ktbl.de/shop/produktkatalog/show/Product/12616/</t>
  </si>
  <si>
    <t>www.welfarequalitynetwork.net/downloadattachment/45627/21650/Cattle%20Protocol%20without%20Veal%20Calves.pdf</t>
  </si>
  <si>
    <r>
      <rPr>
        <u/>
        <sz val="11"/>
        <color theme="1"/>
        <rFont val="Helvetica"/>
        <family val="2"/>
      </rPr>
      <t>WQ (2009):</t>
    </r>
    <r>
      <rPr>
        <sz val="11"/>
        <color theme="1"/>
        <rFont val="Helvetica"/>
        <family val="2"/>
      </rPr>
      <t xml:space="preserve"> Welfare Quality® assessment protocol for cattle. Welfare Quality® Consortium, Lelystad, Netherlands</t>
    </r>
  </si>
  <si>
    <r>
      <rPr>
        <u/>
        <sz val="11"/>
        <color theme="1"/>
        <rFont val="Helvetica"/>
        <family val="2"/>
      </rPr>
      <t>ÖkoVO (2008):</t>
    </r>
    <r>
      <rPr>
        <sz val="11"/>
        <color theme="1"/>
        <rFont val="Helvetica"/>
        <family val="2"/>
      </rPr>
      <t xml:space="preserve"> Verordnung (EG) Nr. 834/2007 des Rates vom 28. Juni 2007  mit Durchführungsvorschriften zur Verordnung (EG) Nr. 834/2007 des Rates über die </t>
    </r>
  </si>
  <si>
    <t>ökologische/biologische Produktion und die Kennzeichnung von ökologischen/biologischen Erzeugnissen und zur Aufhebung der Verordnung (EWG) Nr. 2092/91</t>
  </si>
  <si>
    <t>http://eur-lex.europa.eu/legal-content/DE/TXT/PDF/?uri=CELEX:32007R0834&amp;qid=1467103256144&amp;from=DE</t>
  </si>
  <si>
    <t>EINGABE TIERBEURTEILUNG</t>
  </si>
  <si>
    <t>Anzahl Kühe ohne Verletzung (Gesamtbewertung = 0)</t>
  </si>
  <si>
    <t>Anzahl Kühe ohne Lahmheiten (Gesamtbewertung = 0)</t>
  </si>
  <si>
    <t>Anzahl normal konditionierter Kühe (Gesamtbewertung = 0)</t>
  </si>
  <si>
    <t>Anzahl sauberer Kühe 
(Gesamtbewertung = 0)</t>
  </si>
  <si>
    <r>
      <rPr>
        <b/>
        <sz val="20"/>
        <rFont val="Helvetica"/>
        <family val="2"/>
      </rPr>
      <t>Körperkondition</t>
    </r>
    <r>
      <rPr>
        <sz val="20"/>
        <rFont val="Helvetica"/>
        <family val="2"/>
      </rPr>
      <t xml:space="preserve">
nach </t>
    </r>
    <r>
      <rPr>
        <u/>
        <sz val="20"/>
        <rFont val="Helvetica"/>
        <family val="2"/>
      </rPr>
      <t>KTBL (2016)</t>
    </r>
    <r>
      <rPr>
        <sz val="20"/>
        <rFont val="Helvetica"/>
        <family val="2"/>
      </rPr>
      <t xml:space="preserve"> Kap. 2.8, S. 18 - 20</t>
    </r>
  </si>
  <si>
    <r>
      <rPr>
        <b/>
        <sz val="20"/>
        <rFont val="Helvetica"/>
        <family val="2"/>
      </rPr>
      <t>Sauberkeit</t>
    </r>
    <r>
      <rPr>
        <sz val="20"/>
        <rFont val="Helvetica"/>
        <family val="2"/>
      </rPr>
      <t xml:space="preserve">
nach</t>
    </r>
    <r>
      <rPr>
        <u/>
        <sz val="20"/>
        <rFont val="Helvetica"/>
        <family val="2"/>
      </rPr>
      <t xml:space="preserve"> KTBL (2016)</t>
    </r>
    <r>
      <rPr>
        <sz val="20"/>
        <rFont val="Helvetica"/>
        <family val="2"/>
      </rPr>
      <t xml:space="preserve"> Kap. 2.9, S. 21</t>
    </r>
  </si>
  <si>
    <r>
      <rPr>
        <b/>
        <sz val="20"/>
        <rFont val="Helvetica"/>
        <family val="2"/>
      </rPr>
      <t>Unversehrtheit Integument</t>
    </r>
    <r>
      <rPr>
        <sz val="20"/>
        <rFont val="Helvetica"/>
        <family val="2"/>
      </rPr>
      <t xml:space="preserve">
nach</t>
    </r>
    <r>
      <rPr>
        <u/>
        <sz val="20"/>
        <rFont val="Helvetica"/>
        <family val="2"/>
      </rPr>
      <t xml:space="preserve"> KTBL (2016</t>
    </r>
    <r>
      <rPr>
        <sz val="20"/>
        <rFont val="Helvetica"/>
        <family val="2"/>
      </rPr>
      <t>) Kap 2.10, S. 22</t>
    </r>
  </si>
  <si>
    <r>
      <rPr>
        <b/>
        <sz val="20"/>
        <rFont val="Helvetica"/>
        <family val="2"/>
      </rPr>
      <t>Lahmheit</t>
    </r>
    <r>
      <rPr>
        <sz val="20"/>
        <rFont val="Helvetica"/>
        <family val="2"/>
      </rPr>
      <t xml:space="preserve">
nach </t>
    </r>
    <r>
      <rPr>
        <u/>
        <sz val="20"/>
        <rFont val="Helvetica"/>
        <family val="2"/>
      </rPr>
      <t>KTBL (2016)</t>
    </r>
    <r>
      <rPr>
        <sz val="20"/>
        <rFont val="Helvetica"/>
        <family val="2"/>
      </rPr>
      <t xml:space="preserve"> Kap. 2.12, S. 24</t>
    </r>
  </si>
  <si>
    <t>HALTUNG &amp; MANAGEMENT</t>
  </si>
  <si>
    <t>gesamte Herde</t>
  </si>
  <si>
    <t>Platzangebot</t>
  </si>
  <si>
    <t>Wasserversorgung im Stall</t>
  </si>
  <si>
    <t>ERGEBNISSE</t>
  </si>
  <si>
    <t xml:space="preserve">Wie viel Fläche des Stalls ist als Liegefläche nutzbar (freie Liegefläche und Fläche der Liegeboxen)? </t>
  </si>
  <si>
    <t>Anzahl Liegeplätze</t>
  </si>
  <si>
    <r>
      <t>Lauffläche in m</t>
    </r>
    <r>
      <rPr>
        <vertAlign val="superscript"/>
        <sz val="12"/>
        <color theme="1"/>
        <rFont val="Helvetica"/>
        <family val="2"/>
      </rPr>
      <t>2</t>
    </r>
  </si>
  <si>
    <t>Anzahl Fressplätze</t>
  </si>
  <si>
    <r>
      <t>Liegefläche in m</t>
    </r>
    <r>
      <rPr>
        <vertAlign val="superscript"/>
        <sz val="12"/>
        <color theme="1"/>
        <rFont val="Helvetica"/>
        <family val="2"/>
      </rPr>
      <t>2</t>
    </r>
  </si>
  <si>
    <t>Die Tierwohl-Bewertung des Bereichs MLP umfasst die gesamte Herde.</t>
  </si>
  <si>
    <t xml:space="preserve">Bezeichnung </t>
  </si>
  <si>
    <t>Äusserer Rand</t>
  </si>
  <si>
    <t>25% besten Pilotbetriebe</t>
  </si>
  <si>
    <t xml:space="preserve">PB Quartil 3 </t>
  </si>
  <si>
    <t>25% schlechtesten Pilotbetriebe</t>
  </si>
  <si>
    <t>PB Minimalwert</t>
  </si>
  <si>
    <t>Zielwerte</t>
  </si>
  <si>
    <t>Winter</t>
  </si>
  <si>
    <t>Sommer</t>
  </si>
  <si>
    <r>
      <t>Die durchschnittliche</t>
    </r>
    <r>
      <rPr>
        <b/>
        <sz val="11"/>
        <color theme="1"/>
        <rFont val="Helvetica"/>
        <family val="2"/>
      </rPr>
      <t xml:space="preserve"> Herdengröße</t>
    </r>
    <r>
      <rPr>
        <sz val="11"/>
        <color theme="1"/>
        <rFont val="Helvetica"/>
        <family val="2"/>
      </rPr>
      <t xml:space="preserve"> der über das gesamte Bundesgebiet verteilten Betriebe betrug im </t>
    </r>
    <r>
      <rPr>
        <b/>
        <sz val="11"/>
        <color theme="1"/>
        <rFont val="Helvetica"/>
        <family val="2"/>
      </rPr>
      <t xml:space="preserve">Winter 114 (30-726) </t>
    </r>
    <r>
      <rPr>
        <sz val="11"/>
        <color theme="1"/>
        <rFont val="Helvetica"/>
        <family val="2"/>
      </rPr>
      <t xml:space="preserve">Kühe und im Sommer </t>
    </r>
    <r>
      <rPr>
        <b/>
        <sz val="11"/>
        <color theme="1"/>
        <rFont val="Helvetica"/>
        <family val="2"/>
      </rPr>
      <t>123 (24-661) Kühe</t>
    </r>
    <r>
      <rPr>
        <sz val="11"/>
        <color theme="1"/>
        <rFont val="Helvetica"/>
        <family val="2"/>
      </rPr>
      <t>.</t>
    </r>
  </si>
  <si>
    <r>
      <t xml:space="preserve">Die mittlere </t>
    </r>
    <r>
      <rPr>
        <b/>
        <sz val="11"/>
        <color theme="1"/>
        <rFont val="Helvetica"/>
        <family val="2"/>
      </rPr>
      <t xml:space="preserve">Milchleistung (2014/2015) </t>
    </r>
    <r>
      <rPr>
        <sz val="11"/>
        <color theme="1"/>
        <rFont val="Helvetica"/>
        <family val="2"/>
      </rPr>
      <t>betrug</t>
    </r>
    <r>
      <rPr>
        <b/>
        <sz val="11"/>
        <color theme="1"/>
        <rFont val="Helvetica"/>
        <family val="2"/>
      </rPr>
      <t xml:space="preserve"> 6448 (3456-8079, ökologisch) </t>
    </r>
    <r>
      <rPr>
        <sz val="11"/>
        <color theme="1"/>
        <rFont val="Helvetica"/>
        <family val="2"/>
      </rPr>
      <t xml:space="preserve">bzw. </t>
    </r>
    <r>
      <rPr>
        <b/>
        <sz val="11"/>
        <color theme="1"/>
        <rFont val="Helvetica"/>
        <family val="2"/>
      </rPr>
      <t>8273 (5437-9653, konventionell</t>
    </r>
    <r>
      <rPr>
        <sz val="11"/>
        <color theme="1"/>
        <rFont val="Helvetica"/>
        <family val="2"/>
      </rPr>
      <t>) kg je Kuh und Jahr.</t>
    </r>
  </si>
  <si>
    <r>
      <t xml:space="preserve">davon waren </t>
    </r>
    <r>
      <rPr>
        <b/>
        <sz val="11"/>
        <color theme="1"/>
        <rFont val="Helvetica"/>
        <family val="2"/>
      </rPr>
      <t>20 ökologisch</t>
    </r>
    <r>
      <rPr>
        <sz val="11"/>
        <color theme="1"/>
        <rFont val="Helvetica"/>
        <family val="2"/>
      </rPr>
      <t xml:space="preserve"> wirtschaftende Betriebe und</t>
    </r>
    <r>
      <rPr>
        <b/>
        <sz val="11"/>
        <color theme="1"/>
        <rFont val="Helvetica"/>
        <family val="2"/>
      </rPr>
      <t xml:space="preserve"> 18 konventionell</t>
    </r>
    <r>
      <rPr>
        <sz val="11"/>
        <color theme="1"/>
        <rFont val="Helvetica"/>
        <family val="2"/>
      </rPr>
      <t xml:space="preserve"> wirtschaftende Betriebe.</t>
    </r>
  </si>
  <si>
    <t>Anteil Auslauftage pro Jahr</t>
  </si>
  <si>
    <t>Anteil Weidetage pro Jahr</t>
  </si>
  <si>
    <t>Bezeichnung</t>
  </si>
  <si>
    <t>Hilftstabelle zur Ergebnisdarstellung des Diagramms</t>
  </si>
  <si>
    <t>Liegeplätze</t>
  </si>
  <si>
    <t>Fressplätze</t>
  </si>
  <si>
    <r>
      <t>Platz pro Tier [m</t>
    </r>
    <r>
      <rPr>
        <vertAlign val="superscript"/>
        <sz val="12"/>
        <rFont val="Helvetica"/>
        <family val="2"/>
      </rPr>
      <t>2</t>
    </r>
    <r>
      <rPr>
        <sz val="12"/>
        <rFont val="Helvetica"/>
        <family val="2"/>
      </rPr>
      <t>]</t>
    </r>
  </si>
  <si>
    <t>BEURTEILUNG</t>
  </si>
  <si>
    <t>90 (KTBL)</t>
  </si>
  <si>
    <t>80 (KTBL)</t>
  </si>
  <si>
    <t>95 (KTBL)</t>
  </si>
  <si>
    <t>Ausreichende Wasserversogung und Sauberkeit der Tränken</t>
  </si>
  <si>
    <t>Anzahl Tränken</t>
  </si>
  <si>
    <t>Minimalwert</t>
  </si>
  <si>
    <t>täglich; mehrmals wöchentlich; wöchentlich; monatlich</t>
  </si>
  <si>
    <t>Anteil Kühe ohne Stoffwechselprobleme [%]</t>
  </si>
  <si>
    <t xml:space="preserve">Herdengrößenabhängige Stichprobe </t>
  </si>
  <si>
    <t>verändert nach KTBL (2016)</t>
  </si>
  <si>
    <t>Anteil optimal konditionierter Kühe [%]</t>
  </si>
  <si>
    <t>Anteil sauberer Kühe [%]</t>
  </si>
  <si>
    <t>Anteil Kühe ohne Schaden [%]</t>
  </si>
  <si>
    <t>Anteil Kühe ohne Lahmheiten [%]</t>
  </si>
  <si>
    <t>Name Ihres Betriebs</t>
  </si>
  <si>
    <t>Berechnete Anzahl der Tiere, die zu beurteilen sind, damit eine repräsentative Einschätzung des Tierwohls erfolgen kann!</t>
  </si>
  <si>
    <t>70 (KTBL)</t>
  </si>
  <si>
    <t>Arbeiten der DLG/Band 206</t>
  </si>
  <si>
    <t>Wenn bei Ihnen keine MLP durchgeführt wird, wählen Sie hier bitte "nein" aus.</t>
  </si>
  <si>
    <t>Sie erhalten hier das Ergebnis des Tierwohls Ihrer Kühe in Form einer Tabelle sowie in der nächsten Registerkarte in einem Netzdiagramm.</t>
  </si>
  <si>
    <t>Tiererkennungs-Nummer
(frei wählbar)</t>
  </si>
  <si>
    <r>
      <rPr>
        <b/>
        <sz val="20"/>
        <color theme="1"/>
        <rFont val="Helvetica"/>
        <family val="2"/>
      </rPr>
      <t>0</t>
    </r>
    <r>
      <rPr>
        <sz val="20"/>
        <color theme="1"/>
        <rFont val="Helvetica"/>
        <family val="2"/>
      </rPr>
      <t xml:space="preserve"> = sauber; 
</t>
    </r>
    <r>
      <rPr>
        <b/>
        <sz val="20"/>
        <color theme="1"/>
        <rFont val="Helvetica"/>
        <family val="2"/>
      </rPr>
      <t>1</t>
    </r>
    <r>
      <rPr>
        <sz val="20"/>
        <color theme="1"/>
        <rFont val="Helvetica"/>
        <family val="2"/>
      </rPr>
      <t xml:space="preserve"> = verschmutzt</t>
    </r>
  </si>
  <si>
    <r>
      <rPr>
        <b/>
        <sz val="20"/>
        <color theme="1"/>
        <rFont val="Helvetica"/>
        <family val="2"/>
      </rPr>
      <t>0</t>
    </r>
    <r>
      <rPr>
        <sz val="20"/>
        <color theme="1"/>
        <rFont val="Helvetica"/>
        <family val="2"/>
      </rPr>
      <t xml:space="preserve"> = normal (BCS 3); </t>
    </r>
    <r>
      <rPr>
        <b/>
        <sz val="20"/>
        <color theme="1"/>
        <rFont val="Helvetica"/>
        <family val="2"/>
      </rPr>
      <t>1</t>
    </r>
    <r>
      <rPr>
        <sz val="20"/>
        <color theme="1"/>
        <rFont val="Helvetica"/>
        <family val="2"/>
      </rPr>
      <t xml:space="preserve"> = zu mager (BCS 1 und 2); </t>
    </r>
    <r>
      <rPr>
        <b/>
        <sz val="20"/>
        <color theme="1"/>
        <rFont val="Helvetica"/>
        <family val="2"/>
      </rPr>
      <t>2</t>
    </r>
    <r>
      <rPr>
        <sz val="20"/>
        <color theme="1"/>
        <rFont val="Helvetica"/>
        <family val="2"/>
      </rPr>
      <t xml:space="preserve"> = zu fett (BCS 4 und 5)</t>
    </r>
  </si>
  <si>
    <r>
      <rPr>
        <b/>
        <sz val="20"/>
        <color theme="1"/>
        <rFont val="Helvetica"/>
        <family val="2"/>
      </rPr>
      <t>Gesamtbewertung</t>
    </r>
    <r>
      <rPr>
        <sz val="20"/>
        <color theme="1"/>
        <rFont val="Helvetica"/>
        <family val="2"/>
      </rPr>
      <t xml:space="preserve">
</t>
    </r>
    <r>
      <rPr>
        <b/>
        <sz val="20"/>
        <color theme="1"/>
        <rFont val="Helvetica"/>
        <family val="2"/>
      </rPr>
      <t>0</t>
    </r>
    <r>
      <rPr>
        <sz val="20"/>
        <color theme="1"/>
        <rFont val="Helvetica"/>
        <family val="2"/>
      </rPr>
      <t xml:space="preserve">, wenn keine Integumentschäden vorliegen;
</t>
    </r>
    <r>
      <rPr>
        <b/>
        <sz val="20"/>
        <color theme="1"/>
        <rFont val="Helvetica"/>
        <family val="2"/>
      </rPr>
      <t>x</t>
    </r>
    <r>
      <rPr>
        <sz val="20"/>
        <color theme="1"/>
        <rFont val="Helvetica"/>
        <family val="2"/>
      </rPr>
      <t>, wenn Integument-schäden vorliegen</t>
    </r>
  </si>
  <si>
    <r>
      <rPr>
        <b/>
        <sz val="20"/>
        <color theme="1"/>
        <rFont val="Helvetica"/>
        <family val="2"/>
      </rPr>
      <t>Gesamtbewertung</t>
    </r>
    <r>
      <rPr>
        <sz val="20"/>
        <color theme="1"/>
        <rFont val="Helvetica"/>
        <family val="2"/>
      </rPr>
      <t xml:space="preserve">
</t>
    </r>
    <r>
      <rPr>
        <b/>
        <sz val="20"/>
        <color theme="1"/>
        <rFont val="Helvetica"/>
        <family val="2"/>
      </rPr>
      <t>0</t>
    </r>
    <r>
      <rPr>
        <sz val="20"/>
        <color theme="1"/>
        <rFont val="Helvetica"/>
        <family val="2"/>
      </rPr>
      <t xml:space="preserve">, wenn beide Regionen mit sauber bewertet wurden;
</t>
    </r>
    <r>
      <rPr>
        <b/>
        <sz val="20"/>
        <color theme="1"/>
        <rFont val="Helvetica"/>
        <family val="2"/>
      </rPr>
      <t>x</t>
    </r>
    <r>
      <rPr>
        <sz val="20"/>
        <color theme="1"/>
        <rFont val="Helvetica"/>
        <family val="2"/>
      </rPr>
      <t>, wenn Verschmutzungen vorliegen</t>
    </r>
  </si>
  <si>
    <r>
      <rPr>
        <b/>
        <sz val="20"/>
        <color theme="1"/>
        <rFont val="Helvetica"/>
        <family val="2"/>
      </rPr>
      <t>0</t>
    </r>
    <r>
      <rPr>
        <sz val="20"/>
        <color theme="1"/>
        <rFont val="Helvetica"/>
        <family val="2"/>
      </rPr>
      <t xml:space="preserve"> = keine Integumentschäden; 
</t>
    </r>
    <r>
      <rPr>
        <b/>
        <sz val="20"/>
        <color theme="1"/>
        <rFont val="Helvetica"/>
        <family val="2"/>
      </rPr>
      <t>1</t>
    </r>
    <r>
      <rPr>
        <sz val="20"/>
        <color theme="1"/>
        <rFont val="Helvetica"/>
        <family val="2"/>
      </rPr>
      <t xml:space="preserve"> = Integumentschäden vorhanden</t>
    </r>
  </si>
  <si>
    <r>
      <t>Gesamtbewertung
0</t>
    </r>
    <r>
      <rPr>
        <sz val="20"/>
        <color theme="1"/>
        <rFont val="Helvetica"/>
        <family val="2"/>
      </rPr>
      <t xml:space="preserve">, wenn mind. 2 Körperregionen mit normal bewertet wurden;
</t>
    </r>
    <r>
      <rPr>
        <b/>
        <sz val="20"/>
        <color theme="1"/>
        <rFont val="Helvetica"/>
        <family val="2"/>
      </rPr>
      <t>x</t>
    </r>
    <r>
      <rPr>
        <sz val="20"/>
        <color theme="1"/>
        <rFont val="Helvetica"/>
        <family val="2"/>
      </rPr>
      <t>, wenn weniger als 2 Körperregionen mit normal bewertet wurden</t>
    </r>
  </si>
  <si>
    <r>
      <t xml:space="preserve">Zur Einordnung des Tierwohls Ihrer Milchkühe werden </t>
    </r>
    <r>
      <rPr>
        <b/>
        <sz val="12"/>
        <color theme="1"/>
        <rFont val="Helvetica"/>
        <family val="2"/>
      </rPr>
      <t xml:space="preserve">13 Indikatoren </t>
    </r>
    <r>
      <rPr>
        <sz val="12"/>
        <color theme="1"/>
        <rFont val="Helvetica"/>
        <family val="2"/>
      </rPr>
      <t>aus den Bereichen</t>
    </r>
    <r>
      <rPr>
        <b/>
        <sz val="12"/>
        <color theme="1"/>
        <rFont val="Helvetica"/>
        <family val="2"/>
      </rPr>
      <t xml:space="preserve"> Tierbeurteilung, Milchleistung sowie Haltung und Management</t>
    </r>
    <r>
      <rPr>
        <sz val="12"/>
        <color theme="1"/>
        <rFont val="Helvetica"/>
        <family val="2"/>
      </rPr>
      <t xml:space="preserve"> berücksichtigt. </t>
    </r>
  </si>
  <si>
    <t>Sie können die Bereiche Tierbeurteilung und Haltung für die gesamte Herde oder für einzelne Haltungsgruppen vornehmen. Der Bereich Milchleistung umfasst alle Tiere.</t>
  </si>
  <si>
    <t>Mit diesem Beratungswerkzeug können Sie als Landwirt eine Selbsteinschätzung des Tierwohls Ihres Milchviehs durchführen.</t>
  </si>
  <si>
    <t>Für die Durchführung sollten Sie den Leitfaden vorliegen haben, von dem Sie sich mit nachfolgendem Link das relevante Kapitel 2 kostenfrei herunterladen können:</t>
  </si>
  <si>
    <r>
      <t>Die hier erforderlichen Kennzahlen geben Sie bitte in das Tabellenblatt "</t>
    </r>
    <r>
      <rPr>
        <i/>
        <sz val="12"/>
        <color theme="1"/>
        <rFont val="Helvetica"/>
        <family val="2"/>
      </rPr>
      <t>3. Eingabe MLP</t>
    </r>
    <r>
      <rPr>
        <sz val="12"/>
        <color theme="1"/>
        <rFont val="Helvetica"/>
        <family val="2"/>
      </rPr>
      <t>" ein.</t>
    </r>
  </si>
  <si>
    <t xml:space="preserve">Die Eingabefelder sind dort farblich gelb unterlegt. </t>
  </si>
  <si>
    <t>Sie erhalten eine detaillierte Ergebnis-Tabelle (4.1) und ein Ergebnis-Diagramm (4.2) zur Einstufung des Tierwohlzustands Ihrer Milchkühe anhand der erhobenen Parameter.</t>
  </si>
  <si>
    <t>Dazu können Sie Ihre Werte mit Ergebnissen aus dem Forschungsnetzwerk Pilotbetriebe und mit aktuell diskutierten Zielwerten vergleichen.</t>
  </si>
  <si>
    <r>
      <t xml:space="preserve">Dieses Beratungswerkzeug wurde im Rahmen des Projekts </t>
    </r>
    <r>
      <rPr>
        <i/>
        <sz val="11"/>
        <color theme="1"/>
        <rFont val="Helvetica"/>
        <family val="2"/>
      </rPr>
      <t xml:space="preserve">Steigerung der Ressourceneffizienz durch gesamtbetriebliche Optimierung der Pflanzen‐ und Milchproduktion </t>
    </r>
  </si>
  <si>
    <t>Seite 1</t>
  </si>
  <si>
    <t>Seite 4</t>
  </si>
  <si>
    <t>Seite 3</t>
  </si>
  <si>
    <t>Seite 2</t>
  </si>
  <si>
    <t>Bitte die Eingabe/Auswahl hier vornehmen</t>
  </si>
  <si>
    <r>
      <t>Wir empfehlen, dass Sie sich das Tabellenblatt "</t>
    </r>
    <r>
      <rPr>
        <i/>
        <sz val="12"/>
        <color theme="1"/>
        <rFont val="Helvetica"/>
        <family val="2"/>
      </rPr>
      <t>1.a Erfassung TIERBEURTEILUNG</t>
    </r>
    <r>
      <rPr>
        <sz val="12"/>
        <color theme="1"/>
        <rFont val="Helvetica"/>
        <family val="2"/>
      </rPr>
      <t>" ausdrucken und mit zur Aufnahme in den Stall nehmen.</t>
    </r>
  </si>
  <si>
    <r>
      <t>Bitte tragen Sie die hier erforderlichen Kennzahlen in das Tabellenblatt "</t>
    </r>
    <r>
      <rPr>
        <i/>
        <sz val="12"/>
        <color theme="1"/>
        <rFont val="Helvetica"/>
        <family val="2"/>
      </rPr>
      <t>2. Eingabe HALTUNG</t>
    </r>
    <r>
      <rPr>
        <sz val="12"/>
        <color theme="1"/>
        <rFont val="Helvetica"/>
        <family val="2"/>
      </rPr>
      <t>" ein.</t>
    </r>
  </si>
  <si>
    <r>
      <t xml:space="preserve">Bleistift und ausgedrucktes Erhebungsformular </t>
    </r>
    <r>
      <rPr>
        <i/>
        <sz val="12"/>
        <color theme="1"/>
        <rFont val="Helvetica"/>
        <family val="2"/>
      </rPr>
      <t>"1.a Erfassung TIERBEURTEILUNG"</t>
    </r>
    <r>
      <rPr>
        <sz val="12"/>
        <color theme="1"/>
        <rFont val="Helvetica"/>
        <family val="2"/>
      </rPr>
      <t xml:space="preserve"> auf einem Klemmbrett</t>
    </r>
  </si>
  <si>
    <r>
      <t>Die erforderlichen Daten geben Sie bitte in die Eingabe-Tabellenblätter "</t>
    </r>
    <r>
      <rPr>
        <i/>
        <sz val="11"/>
        <color theme="1"/>
        <rFont val="Helvetica"/>
        <family val="2"/>
      </rPr>
      <t>1. Eingabe TIERBEURTEILUNG</t>
    </r>
    <r>
      <rPr>
        <sz val="11"/>
        <color theme="1"/>
        <rFont val="Helvetica"/>
        <family val="2"/>
      </rPr>
      <t>", "</t>
    </r>
    <r>
      <rPr>
        <i/>
        <sz val="11"/>
        <color theme="1"/>
        <rFont val="Helvetica"/>
        <family val="2"/>
      </rPr>
      <t>2. Eingabe HALTUNG</t>
    </r>
    <r>
      <rPr>
        <sz val="11"/>
        <color theme="1"/>
        <rFont val="Helvetica"/>
        <family val="2"/>
      </rPr>
      <t>" und "</t>
    </r>
    <r>
      <rPr>
        <i/>
        <sz val="11"/>
        <color theme="1"/>
        <rFont val="Helvetica"/>
        <family val="2"/>
      </rPr>
      <t>3. Eingabe MLP</t>
    </r>
    <r>
      <rPr>
        <sz val="11"/>
        <color theme="1"/>
        <rFont val="Helvetica"/>
        <family val="2"/>
      </rPr>
      <t>" ein.</t>
    </r>
  </si>
  <si>
    <r>
      <t xml:space="preserve">Bitte die jeweilige Anzahl aus dem Erfassungsbogen </t>
    </r>
    <r>
      <rPr>
        <b/>
        <i/>
        <sz val="12"/>
        <color theme="1"/>
        <rFont val="Helvetica"/>
        <family val="2"/>
      </rPr>
      <t>"1.a Erfassung TIERBEURTEILUNG"</t>
    </r>
    <r>
      <rPr>
        <b/>
        <sz val="12"/>
        <color theme="1"/>
        <rFont val="Helvetica"/>
        <family val="2"/>
      </rPr>
      <t xml:space="preserve"> zusammenzählen und hier eingeben</t>
    </r>
  </si>
  <si>
    <t>Gefördert durch das Bundesministerium für Ernährung und Landwirtschaft aufgrund eines Beschlusses des Deutschen Bundestages</t>
  </si>
  <si>
    <t xml:space="preserve">Ab einer Tierzahl &gt;30 wird die notwendige Stichprobengröße in </t>
  </si>
  <si>
    <r>
      <rPr>
        <u/>
        <sz val="11"/>
        <color theme="1"/>
        <rFont val="Helvetica"/>
        <family val="2"/>
      </rPr>
      <t>DLG (2015):</t>
    </r>
    <r>
      <rPr>
        <sz val="11"/>
        <color theme="1"/>
        <rFont val="Helvetica"/>
        <family val="2"/>
      </rPr>
      <t xml:space="preserve"> Nachhaltigkeitsbewertung in der Rinderhaltung - Fütterung, Ressourcen, Klima, Tiergerechtheit</t>
    </r>
  </si>
  <si>
    <t>2.) Bereich Haltung &amp; Management</t>
  </si>
  <si>
    <t>Hinweise zur Durchführung im Stall:</t>
  </si>
  <si>
    <r>
      <t xml:space="preserve">Die Datenaufnahme im Netzwerk Pilotbetriebe erfolgte für den </t>
    </r>
    <r>
      <rPr>
        <b/>
        <sz val="11"/>
        <color theme="1"/>
        <rFont val="Helvetica"/>
        <family val="2"/>
      </rPr>
      <t xml:space="preserve">Winter 2014/15 </t>
    </r>
    <r>
      <rPr>
        <sz val="11"/>
        <color theme="1"/>
        <rFont val="Helvetica"/>
        <family val="2"/>
      </rPr>
      <t xml:space="preserve">und für den </t>
    </r>
    <r>
      <rPr>
        <b/>
        <sz val="11"/>
        <color theme="1"/>
        <rFont val="Helvetica"/>
        <family val="2"/>
      </rPr>
      <t>Sommer 2015</t>
    </r>
    <r>
      <rPr>
        <sz val="11"/>
        <color theme="1"/>
        <rFont val="Helvetica"/>
        <family val="2"/>
      </rPr>
      <t xml:space="preserve">, dabei wurden insgesamt </t>
    </r>
    <r>
      <rPr>
        <b/>
        <sz val="11"/>
        <color theme="1"/>
        <rFont val="Helvetica"/>
        <family val="2"/>
      </rPr>
      <t>38</t>
    </r>
    <r>
      <rPr>
        <sz val="11"/>
        <color theme="1"/>
        <rFont val="Helvetica"/>
        <family val="2"/>
      </rPr>
      <t xml:space="preserve"> Betriebe besucht;</t>
    </r>
  </si>
  <si>
    <r>
      <rPr>
        <u/>
        <sz val="11"/>
        <color theme="1"/>
        <rFont val="Helvetica"/>
        <family val="2"/>
      </rPr>
      <t>KTBL (2015)</t>
    </r>
    <r>
      <rPr>
        <sz val="11"/>
        <color theme="1"/>
        <rFont val="Helvetica"/>
        <family val="2"/>
      </rPr>
      <t>: Faustzahlen für den Ökologischen Landbau, Kapitel 5.2.3. Tiergesundheit, KTBL, Darmstadt</t>
    </r>
  </si>
  <si>
    <t>unteres Hinterbein</t>
  </si>
  <si>
    <r>
      <rPr>
        <b/>
        <sz val="20"/>
        <color theme="1"/>
        <rFont val="Helvetica"/>
        <family val="2"/>
      </rPr>
      <t>Bewertung</t>
    </r>
    <r>
      <rPr>
        <sz val="20"/>
        <color theme="1"/>
        <rFont val="Helvetica"/>
        <family val="2"/>
      </rPr>
      <t xml:space="preserve">
</t>
    </r>
    <r>
      <rPr>
        <b/>
        <sz val="20"/>
        <color theme="1"/>
        <rFont val="Helvetica"/>
        <family val="2"/>
      </rPr>
      <t>0</t>
    </r>
    <r>
      <rPr>
        <sz val="20"/>
        <color theme="1"/>
        <rFont val="Helvetica"/>
        <family val="2"/>
      </rPr>
      <t xml:space="preserve"> = nicht lahm;
</t>
    </r>
    <r>
      <rPr>
        <b/>
        <sz val="20"/>
        <color theme="1"/>
        <rFont val="Helvetica"/>
        <family val="2"/>
      </rPr>
      <t>1</t>
    </r>
    <r>
      <rPr>
        <sz val="20"/>
        <color theme="1"/>
        <rFont val="Helvetica"/>
        <family val="2"/>
      </rPr>
      <t xml:space="preserve"> = geringgradig lahm;
</t>
    </r>
    <r>
      <rPr>
        <b/>
        <sz val="20"/>
        <color theme="1"/>
        <rFont val="Helvetica"/>
        <family val="2"/>
      </rPr>
      <t>2</t>
    </r>
    <r>
      <rPr>
        <sz val="20"/>
        <color theme="1"/>
        <rFont val="Helvetica"/>
        <family val="2"/>
      </rPr>
      <t xml:space="preserve"> = hochgradig lahm
</t>
    </r>
  </si>
  <si>
    <t>EINGABE HALTUNG &amp; MANAGEMENT</t>
  </si>
  <si>
    <t>Wie viel Fläche des Stalls ist zusätzlich als Lauffläche nutzbar (ohne Fläche des Auslaufes)?</t>
  </si>
  <si>
    <t>Bei mehreren Trogtränken die Längen zusammenzählen</t>
  </si>
  <si>
    <r>
      <t>Berechnung der Fressplätze bei Nackenrohr:
Wie viele Tiere können gleichzeitig fressen?
Nackenrohrläng</t>
    </r>
    <r>
      <rPr>
        <b/>
        <sz val="11"/>
        <color theme="1"/>
        <rFont val="Helvetica"/>
        <family val="2"/>
      </rPr>
      <t>e in m geteilt durch 0,75 m (unbehornte Herde) bzw. 0,85 m (behornte Herde)</t>
    </r>
    <r>
      <rPr>
        <b/>
        <vertAlign val="superscript"/>
        <sz val="11"/>
        <color theme="1"/>
        <rFont val="Helvetica"/>
        <family val="2"/>
      </rPr>
      <t xml:space="preserve">
</t>
    </r>
    <r>
      <rPr>
        <b/>
        <sz val="11"/>
        <color theme="1"/>
        <rFont val="Helvetica"/>
        <family val="2"/>
      </rPr>
      <t xml:space="preserve">+ ggfs. Anzahl Plätze Fressgitter
</t>
    </r>
    <r>
      <rPr>
        <i/>
        <sz val="9"/>
        <color theme="1"/>
        <rFont val="Helvetica"/>
        <family val="2"/>
      </rPr>
      <t>nach: LAZ BW (2015) Planungshilfen für den Rinder Stallbau; Merkblatt (2011) Laufställe für horntragende Milchkühe</t>
    </r>
  </si>
  <si>
    <t>beste 25%</t>
  </si>
  <si>
    <t>schlechteste 25%</t>
  </si>
  <si>
    <t>Die Einstufung basiert auf den Ergebnissen der Bewertung des Wohlergehens der Milchkühe in den Pilotbetrieben für den angegebenen Haltungszeitraum.</t>
  </si>
  <si>
    <t>https://www.landwirtschaft-bw.info/pb/MLR.LAZBW,Lde/Startseite/Rinder_+und+Schafhaltung/Haltung+und+Stallbau</t>
  </si>
  <si>
    <r>
      <rPr>
        <u/>
        <sz val="11"/>
        <color theme="1"/>
        <rFont val="Helvetica"/>
        <family val="2"/>
      </rPr>
      <t>LAZ BW (2015):</t>
    </r>
    <r>
      <rPr>
        <sz val="11"/>
        <color theme="1"/>
        <rFont val="Helvetica"/>
        <family val="2"/>
      </rPr>
      <t xml:space="preserve"> Planungshilfen für den Rinder-Stallbau (Stand: 06.02.2015)</t>
    </r>
  </si>
  <si>
    <r>
      <rPr>
        <b/>
        <sz val="11"/>
        <rFont val="Helvetica"/>
        <family val="2"/>
      </rPr>
      <t>ZIELWERTE</t>
    </r>
    <r>
      <rPr>
        <sz val="11"/>
        <rFont val="Helvetica"/>
        <family val="2"/>
      </rPr>
      <t xml:space="preserve">
</t>
    </r>
    <r>
      <rPr>
        <sz val="9"/>
        <rFont val="Helvetica"/>
        <family val="2"/>
      </rPr>
      <t>(KTBL = Faustzahlen für ökolog. Landbau; 
DLG = DLG Band 206; LAZ BW = Planungshilfen für den Rinder-Stallbau;
WQ; Weidemilch)</t>
    </r>
  </si>
  <si>
    <t>Anteil euterkranker Kühe [%]</t>
  </si>
  <si>
    <t>Anteil Kühe ohne Mastitisbehandlungen [%]</t>
  </si>
  <si>
    <t>75 (KTBL)</t>
  </si>
  <si>
    <t>Weidetage pro Jahr</t>
  </si>
  <si>
    <t>120 (Weidemilch)</t>
  </si>
  <si>
    <t>Auslauftage pro Jahr</t>
  </si>
  <si>
    <t>365 (DLG)</t>
  </si>
  <si>
    <t>Tierbeurteilung</t>
  </si>
  <si>
    <t>Merkblatt (2011) Laufställe für horntragende Milchkühe</t>
  </si>
  <si>
    <t>http://m.bioland.de/fileadmin/dateien/HP_Dokumente/Verlag/Laufstaelle.pdf</t>
  </si>
  <si>
    <t>Datum der Durchführung</t>
  </si>
  <si>
    <r>
      <rPr>
        <b/>
        <sz val="11"/>
        <rFont val="Helvetica"/>
        <family val="2"/>
      </rPr>
      <t xml:space="preserve">Name der beurteilten Haltungsgruppe </t>
    </r>
    <r>
      <rPr>
        <sz val="11"/>
        <rFont val="Helvetica"/>
        <family val="2"/>
      </rPr>
      <t>beispielsweise:</t>
    </r>
    <r>
      <rPr>
        <i/>
        <sz val="11"/>
        <rFont val="Helvetica"/>
        <family val="2"/>
      </rPr>
      <t xml:space="preserve"> gesamte Herde </t>
    </r>
    <r>
      <rPr>
        <sz val="11"/>
        <rFont val="Helvetica"/>
        <family val="2"/>
      </rPr>
      <t>oder</t>
    </r>
    <r>
      <rPr>
        <i/>
        <sz val="11"/>
        <rFont val="Helvetica"/>
        <family val="2"/>
      </rPr>
      <t xml:space="preserve"> Haltungsgruppe xy</t>
    </r>
  </si>
  <si>
    <t>ja/nein/genetisch hornlos</t>
  </si>
  <si>
    <t>genetisch hornlos</t>
  </si>
  <si>
    <r>
      <t xml:space="preserve">Berechnung der Liegeplätze bei freier Liegefläche:
Wie viele Tiere können sich gleichzeitig ablegen?
</t>
    </r>
    <r>
      <rPr>
        <b/>
        <sz val="11"/>
        <color theme="1"/>
        <rFont val="Helvetica"/>
        <family val="2"/>
      </rPr>
      <t>Liegefläche in m</t>
    </r>
    <r>
      <rPr>
        <b/>
        <vertAlign val="superscript"/>
        <sz val="11"/>
        <color theme="1"/>
        <rFont val="Helvetica"/>
        <family val="2"/>
      </rPr>
      <t>2</t>
    </r>
    <r>
      <rPr>
        <b/>
        <sz val="11"/>
        <color theme="1"/>
        <rFont val="Helvetica"/>
        <family val="2"/>
      </rPr>
      <t xml:space="preserve"> geteilt durch 5,5 m</t>
    </r>
    <r>
      <rPr>
        <b/>
        <vertAlign val="superscript"/>
        <sz val="11"/>
        <color theme="1"/>
        <rFont val="Helvetica"/>
        <family val="2"/>
      </rPr>
      <t xml:space="preserve">2 </t>
    </r>
    <r>
      <rPr>
        <b/>
        <sz val="11"/>
        <color theme="1"/>
        <rFont val="Helvetica"/>
        <family val="2"/>
      </rPr>
      <t>(unbehornte Herde) bzw. 8 m</t>
    </r>
    <r>
      <rPr>
        <b/>
        <vertAlign val="superscript"/>
        <sz val="11"/>
        <color theme="1"/>
        <rFont val="Helvetica"/>
        <family val="2"/>
      </rPr>
      <t xml:space="preserve">2 </t>
    </r>
    <r>
      <rPr>
        <b/>
        <sz val="11"/>
        <color theme="1"/>
        <rFont val="Helvetica"/>
        <family val="2"/>
      </rPr>
      <t>(behornte Herde)</t>
    </r>
    <r>
      <rPr>
        <b/>
        <vertAlign val="superscript"/>
        <sz val="11"/>
        <color theme="1"/>
        <rFont val="Helvetica"/>
        <family val="2"/>
      </rPr>
      <t xml:space="preserve">
</t>
    </r>
    <r>
      <rPr>
        <b/>
        <sz val="11"/>
        <color theme="1"/>
        <rFont val="Helvetica"/>
        <family val="2"/>
      </rPr>
      <t xml:space="preserve">+ ggfs. Anzahl Plätze Liegeboxen
</t>
    </r>
    <r>
      <rPr>
        <i/>
        <sz val="9"/>
        <color theme="1"/>
        <rFont val="Helvetica"/>
        <family val="2"/>
      </rPr>
      <t>nach: LAZ BW (2015) Planungshilfen für den Rinder Stallbau; Merkblatt (2011) Laufställe für horntragende Milchkühe</t>
    </r>
  </si>
  <si>
    <t>Ergebnis Wasserversorgung</t>
  </si>
  <si>
    <t xml:space="preserve">Falls Sie keine Milchleistungsprüfung durchführen lassen, geben Sie die Anzahl antibiotischer Mastitisbehandlungen der letzten 12 Monate ein - entweder über die Anwendungs- </t>
  </si>
  <si>
    <t>und Abgabebelege  der tierärztlichen Behandlungen oder über Ihre eigenen  Anwendungsaufzeichnungen (evtl. Bestandsbuch oder Herdenmanagementprogramm).</t>
  </si>
  <si>
    <t xml:space="preserve">Abhängigkeit der Herdengröße in "1. Eingabe TIERBEURTEILUNG" </t>
  </si>
  <si>
    <t>ausgegeben.</t>
  </si>
  <si>
    <r>
      <rPr>
        <i/>
        <sz val="11"/>
        <color theme="1"/>
        <rFont val="Helvetica"/>
        <family val="2"/>
      </rPr>
      <t>unter Einbindung von Tierwohlaspekten</t>
    </r>
    <r>
      <rPr>
        <sz val="11"/>
        <color theme="1"/>
        <rFont val="Helvetica"/>
        <family val="2"/>
      </rPr>
      <t xml:space="preserve"> erabeitet. Das Projekt wird durch das Bundesministerium für Ernährung und Landwirtschaft aufgrund eines Beschlusses </t>
    </r>
  </si>
  <si>
    <t>des Deutschen Bundestages gefördert.</t>
  </si>
  <si>
    <t>Haltungsgruppe:</t>
  </si>
  <si>
    <t>Zeitraum:</t>
  </si>
  <si>
    <t>Anteil eutergesunder Erstlaktierender [%]</t>
  </si>
  <si>
    <t xml:space="preserve"> </t>
  </si>
  <si>
    <t>Es gelten die gesetzlichen Regelungen der einzelnen Bundesländer. Das Tool prüft nicht, ob die rechtlichen Vorschriften zur Tierhaltung eingehalten werden.</t>
  </si>
  <si>
    <t>8 (KTBL)</t>
  </si>
  <si>
    <r>
      <t>75 (WQ)</t>
    </r>
    <r>
      <rPr>
        <vertAlign val="superscript"/>
        <sz val="12"/>
        <color theme="1"/>
        <rFont val="Helvetica"/>
        <family val="2"/>
      </rPr>
      <t xml:space="preserve">1) </t>
    </r>
  </si>
  <si>
    <r>
      <rPr>
        <vertAlign val="superscript"/>
        <sz val="11"/>
        <color theme="1"/>
        <rFont val="Helvetica"/>
        <family val="2"/>
      </rPr>
      <t>2)</t>
    </r>
    <r>
      <rPr>
        <sz val="11"/>
        <color theme="1"/>
        <rFont val="Helvetica"/>
        <family val="2"/>
      </rPr>
      <t xml:space="preserve"> Tränkeempfehlung nach WQ: 6 cm Troglänge pro Tier und/oder eine Tränkestelle pro 10 Tiere</t>
    </r>
  </si>
  <si>
    <r>
      <t xml:space="preserve">100 </t>
    </r>
    <r>
      <rPr>
        <sz val="11"/>
        <color theme="1"/>
        <rFont val="Helvetica"/>
        <family val="2"/>
      </rPr>
      <t>(WQ; vollständige Versorgung aller Kühe</t>
    </r>
    <r>
      <rPr>
        <vertAlign val="superscript"/>
        <sz val="11"/>
        <color theme="1"/>
        <rFont val="Helvetica"/>
        <family val="2"/>
      </rPr>
      <t>2)</t>
    </r>
    <r>
      <rPr>
        <sz val="11"/>
        <color theme="1"/>
        <rFont val="Helvetica"/>
        <family val="2"/>
      </rPr>
      <t xml:space="preserve"> mit sauberem Wasser)</t>
    </r>
  </si>
  <si>
    <t>Enthornung</t>
  </si>
  <si>
    <t>Bewertung der Enthornung</t>
  </si>
  <si>
    <t>Behornte Herde oder genetisch hornlos</t>
  </si>
  <si>
    <t>Enthornung + Betäubung + Schmerzmittel</t>
  </si>
  <si>
    <t>Enthornung + Betäubung - Schmerzmittel</t>
  </si>
  <si>
    <t>Enthornung - Betäubung + Schmerzmittel</t>
  </si>
  <si>
    <t>ausreichende Wasserversorgung aller Tiere, Reinigung täglich</t>
  </si>
  <si>
    <t>ausreichende Wasserversorgung aller Tiere, Reinigung mehrmals wöchentlich</t>
  </si>
  <si>
    <t>ausreichende Wasserversorgung aller Tiere, Reinigung wöchentlich</t>
  </si>
  <si>
    <t>ausreichende Wasserversorgung aller Tiere, Reinigung monatlich</t>
  </si>
  <si>
    <t>ausreichende Wasserversorgung 50 % der Tiere, Reinigung täglich</t>
  </si>
  <si>
    <t>ausreichende Wasserversorgung 50 % der Tiere, Reinigung mehrmals wöchentlich</t>
  </si>
  <si>
    <t>ausreichende Wasserversorgung 50% der Tiere, Reinigung wöchentlich</t>
  </si>
  <si>
    <t>ausreichende Wasserversorgung 50 % der Tiere, Reinigung monatlich</t>
  </si>
  <si>
    <t>ausreichende Wasserversorgung 75 % der Tiere, Reinigung täglich</t>
  </si>
  <si>
    <t>ausreichende Wasserversorgung 75 % der Tiere, Reinigung mehrmals wöchentlich</t>
  </si>
  <si>
    <t>ausreichende Wasserversorgung 75 % der Tiere, Reinigung wöchentlich</t>
  </si>
  <si>
    <t>ausreichende Wasserversorgung 75 % der Tiere, Reinigung monatlich</t>
  </si>
  <si>
    <t>Bewertung der Wasserversorgung</t>
  </si>
  <si>
    <t>BENCHMARKING der Pilotbetriebe</t>
  </si>
  <si>
    <t xml:space="preserve">Kontakt: </t>
  </si>
  <si>
    <t>Theresa Seith, Ingenieurbüro für Ökologie und Landwirtschaft, Kassel; ts@ifoel.de</t>
  </si>
  <si>
    <t xml:space="preserve">Stand: </t>
  </si>
  <si>
    <t>(besucht am: 18.12.2017)</t>
  </si>
  <si>
    <t>Dr. Kathrin Wagner, Thünen-Institut für Ökologischen Landbau, Trenthorst; kathrin.wagner@thuenen.de oder zentral: ol@thuenen.de</t>
  </si>
  <si>
    <t>Durchführung von Enthornung [0-100]</t>
  </si>
  <si>
    <r>
      <rPr>
        <vertAlign val="superscript"/>
        <sz val="11"/>
        <color theme="1"/>
        <rFont val="Helvetica"/>
        <family val="2"/>
      </rPr>
      <t>1)</t>
    </r>
    <r>
      <rPr>
        <sz val="11"/>
        <color theme="1"/>
        <rFont val="Helvetica"/>
        <family val="2"/>
      </rPr>
      <t xml:space="preserve"> Bewertungsskala 0-100 nach WQ; Zielwert entspricht Enthornung mit Brennstab + Betäubung + Schmerzmittel</t>
    </r>
  </si>
  <si>
    <t>Liegeplätze pro Tier</t>
  </si>
  <si>
    <t>Fressplätze pro Tier</t>
  </si>
  <si>
    <t>mit Sedierung/Betäubung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</si>
</sst>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15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name val="Helvetica"/>
      <family val="2"/>
    </font>
    <font>
      <sz val="11"/>
      <color theme="1"/>
      <name val="Helvetica"/>
      <family val="2"/>
    </font>
    <font>
      <sz val="1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name val="Helvetica"/>
      <family val="2"/>
    </font>
    <font>
      <sz val="11"/>
      <color theme="1"/>
      <name val="Helvetica"/>
      <family val="2"/>
    </font>
    <font>
      <sz val="1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name val="Helvetica"/>
      <family val="2"/>
    </font>
    <font>
      <b/>
      <sz val="11"/>
      <color theme="1"/>
      <name val="Helvetica"/>
      <family val="2"/>
    </font>
    <font>
      <sz val="11"/>
      <color theme="1"/>
      <name val="Tahoma"/>
      <family val="2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2"/>
      <name val="Helvetica"/>
      <family val="2"/>
    </font>
    <font>
      <b/>
      <sz val="18"/>
      <color theme="1"/>
      <name val="Helvetica"/>
      <family val="2"/>
    </font>
    <font>
      <b/>
      <sz val="14"/>
      <name val="Helvetica"/>
      <family val="2"/>
    </font>
    <font>
      <u/>
      <sz val="11"/>
      <color theme="10"/>
      <name val="Calibri"/>
      <family val="2"/>
      <scheme val="minor"/>
    </font>
    <font>
      <sz val="12"/>
      <color theme="1"/>
      <name val="Tahoma"/>
      <family val="2"/>
    </font>
    <font>
      <sz val="11"/>
      <color theme="0" tint="-0.499984740745262"/>
      <name val="Helvetica"/>
      <family val="2"/>
    </font>
    <font>
      <sz val="11"/>
      <color rgb="FFFF0000"/>
      <name val="Helvetica"/>
      <family val="2"/>
    </font>
    <font>
      <b/>
      <sz val="11"/>
      <name val="Helvetica"/>
      <family val="2"/>
    </font>
    <font>
      <u/>
      <sz val="11"/>
      <color theme="10"/>
      <name val="Helvetica"/>
      <family val="2"/>
    </font>
    <font>
      <i/>
      <sz val="11"/>
      <color theme="1"/>
      <name val="Helvetica"/>
      <family val="2"/>
    </font>
    <font>
      <b/>
      <u/>
      <sz val="12"/>
      <color theme="1"/>
      <name val="Helvetica"/>
      <family val="2"/>
    </font>
    <font>
      <b/>
      <u/>
      <sz val="18"/>
      <color theme="5" tint="-0.249977111117893"/>
      <name val="Helvetica"/>
      <family val="2"/>
    </font>
    <font>
      <b/>
      <sz val="11"/>
      <color rgb="FFC00000"/>
      <name val="Helvetica"/>
      <family val="2"/>
    </font>
    <font>
      <b/>
      <sz val="18"/>
      <color theme="5" tint="-0.249977111117893"/>
      <name val="Helvetica"/>
      <family val="2"/>
    </font>
    <font>
      <b/>
      <sz val="14"/>
      <color rgb="FFC00000"/>
      <name val="Helvetica"/>
      <family val="2"/>
    </font>
    <font>
      <u/>
      <sz val="12"/>
      <color theme="1"/>
      <name val="Helvetica"/>
      <family val="2"/>
    </font>
    <font>
      <b/>
      <sz val="20"/>
      <name val="Helvetica"/>
      <family val="2"/>
    </font>
    <font>
      <i/>
      <sz val="11"/>
      <name val="Helvetica"/>
      <family val="2"/>
    </font>
    <font>
      <b/>
      <i/>
      <sz val="12"/>
      <name val="Helvetica"/>
      <family val="2"/>
    </font>
    <font>
      <u/>
      <sz val="11"/>
      <color theme="1"/>
      <name val="Helvetica"/>
      <family val="2"/>
    </font>
    <font>
      <b/>
      <u/>
      <sz val="18"/>
      <color theme="0" tint="-0.499984740745262"/>
      <name val="Helvetica"/>
      <family val="2"/>
    </font>
    <font>
      <i/>
      <sz val="12"/>
      <color theme="1"/>
      <name val="Helvetica"/>
      <family val="2"/>
    </font>
    <font>
      <b/>
      <u/>
      <sz val="18"/>
      <color theme="8"/>
      <name val="Helvetica"/>
      <family val="2"/>
    </font>
    <font>
      <vertAlign val="superscript"/>
      <sz val="12"/>
      <color theme="1"/>
      <name val="Helvetica"/>
      <family val="2"/>
    </font>
    <font>
      <sz val="9.5"/>
      <color theme="1"/>
      <name val="Helvetica"/>
      <family val="2"/>
    </font>
    <font>
      <b/>
      <u/>
      <sz val="18"/>
      <color theme="1"/>
      <name val="Helvetica"/>
      <family val="2"/>
    </font>
    <font>
      <sz val="13"/>
      <color theme="1"/>
      <name val="Helvetica"/>
      <family val="2"/>
    </font>
    <font>
      <b/>
      <sz val="13"/>
      <color rgb="FFC00000"/>
      <name val="Helvetica"/>
      <family val="2"/>
    </font>
    <font>
      <b/>
      <sz val="13"/>
      <color theme="5" tint="-0.249977111117893"/>
      <name val="Helvetica"/>
      <family val="2"/>
    </font>
    <font>
      <b/>
      <sz val="13"/>
      <color theme="1"/>
      <name val="Helvetica"/>
      <family val="2"/>
    </font>
    <font>
      <b/>
      <sz val="13"/>
      <name val="Helvetica"/>
      <family val="2"/>
    </font>
    <font>
      <b/>
      <sz val="20"/>
      <color theme="1"/>
      <name val="Helvetica"/>
      <family val="2"/>
    </font>
    <font>
      <sz val="20"/>
      <color theme="1"/>
      <name val="Helvetica"/>
      <family val="2"/>
    </font>
    <font>
      <sz val="20"/>
      <name val="Helvetica"/>
      <family val="2"/>
    </font>
    <font>
      <u/>
      <sz val="20"/>
      <name val="Helvetica"/>
      <family val="2"/>
    </font>
    <font>
      <u/>
      <sz val="20"/>
      <color theme="10"/>
      <name val="Helvetica"/>
      <family val="2"/>
    </font>
    <font>
      <sz val="11"/>
      <color rgb="FFC00000"/>
      <name val="Helvetica"/>
      <family val="2"/>
    </font>
    <font>
      <b/>
      <i/>
      <sz val="12"/>
      <color theme="1"/>
      <name val="Helvetica"/>
      <family val="2"/>
    </font>
    <font>
      <i/>
      <sz val="14"/>
      <color theme="1"/>
      <name val="Helvetica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perscript"/>
      <sz val="11"/>
      <color theme="1"/>
      <name val="Helvetica"/>
      <family val="2"/>
    </font>
    <font>
      <sz val="11"/>
      <color rgb="FF00B050"/>
      <name val="Helvetica"/>
      <family val="2"/>
    </font>
    <font>
      <vertAlign val="superscript"/>
      <sz val="12"/>
      <name val="Helvetica"/>
      <family val="2"/>
    </font>
    <font>
      <b/>
      <sz val="12"/>
      <name val="Helvetica"/>
      <family val="2"/>
    </font>
    <font>
      <i/>
      <sz val="14"/>
      <name val="Helvetica"/>
      <family val="2"/>
    </font>
    <font>
      <vertAlign val="superscript"/>
      <sz val="11"/>
      <color theme="1"/>
      <name val="Helvetica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b/>
      <i/>
      <sz val="11"/>
      <name val="Helvetica"/>
      <family val="2"/>
    </font>
    <font>
      <sz val="9"/>
      <name val="Helvetica"/>
      <family val="2"/>
    </font>
    <font>
      <sz val="18"/>
      <color theme="1"/>
      <name val="Helvetica"/>
      <family val="2"/>
    </font>
    <font>
      <sz val="22"/>
      <color theme="1"/>
      <name val="Helvetica"/>
      <family val="2"/>
    </font>
    <font>
      <b/>
      <u/>
      <sz val="12"/>
      <color theme="8"/>
      <name val="Helvetica"/>
      <family val="2"/>
    </font>
    <font>
      <b/>
      <u/>
      <sz val="12"/>
      <color theme="0" tint="-0.499984740745262"/>
      <name val="Helvetica"/>
      <family val="2"/>
    </font>
    <font>
      <sz val="19"/>
      <color theme="1"/>
      <name val="Helvetica"/>
      <family val="2"/>
    </font>
    <font>
      <sz val="12"/>
      <color theme="0" tint="-0.499984740745262"/>
      <name val="Helvetica"/>
      <family val="2"/>
    </font>
    <font>
      <b/>
      <u/>
      <sz val="16"/>
      <color theme="1"/>
      <name val="Helvetica"/>
      <family val="2"/>
    </font>
    <font>
      <b/>
      <u/>
      <sz val="12"/>
      <color theme="5" tint="-0.249977111117893"/>
      <name val="Helvetica"/>
      <family val="2"/>
    </font>
    <font>
      <b/>
      <i/>
      <sz val="14"/>
      <color theme="1"/>
      <name val="Helvetica"/>
      <family val="2"/>
    </font>
    <font>
      <i/>
      <sz val="9"/>
      <color theme="1"/>
      <name val="Helvetica"/>
      <family val="2"/>
    </font>
    <font>
      <b/>
      <sz val="10"/>
      <name val="Helvetica"/>
      <family val="2"/>
    </font>
    <font>
      <sz val="26"/>
      <color theme="1"/>
      <name val="Helvetica"/>
      <family val="2"/>
    </font>
    <font>
      <b/>
      <sz val="14"/>
      <color theme="0" tint="-4.9989318521683403E-2"/>
      <name val="Helvetica"/>
      <family val="2"/>
    </font>
    <font>
      <b/>
      <sz val="26"/>
      <color theme="1"/>
      <name val="Helvetica"/>
      <family val="2"/>
    </font>
    <font>
      <b/>
      <sz val="26"/>
      <name val="Helvetica"/>
      <family val="2"/>
    </font>
    <font>
      <sz val="28"/>
      <color theme="1"/>
      <name val="Helvetica"/>
      <family val="2"/>
    </font>
    <font>
      <u/>
      <sz val="28"/>
      <color theme="1"/>
      <name val="Helvetica"/>
      <family val="2"/>
    </font>
    <font>
      <b/>
      <sz val="28"/>
      <name val="Helvetica"/>
      <family val="2"/>
    </font>
    <font>
      <b/>
      <u/>
      <sz val="11"/>
      <color theme="1"/>
      <name val="Helvetica"/>
      <family val="2"/>
    </font>
    <font>
      <b/>
      <sz val="12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7" fillId="0" borderId="0"/>
    <xf numFmtId="0" fontId="45" fillId="0" borderId="0" applyNumberFormat="0" applyFill="0" applyBorder="0" applyAlignment="0" applyProtection="0"/>
  </cellStyleXfs>
  <cellXfs count="447">
    <xf numFmtId="0" fontId="0" fillId="0" borderId="0" xfId="0"/>
    <xf numFmtId="0" fontId="33" fillId="2" borderId="0" xfId="0" applyFont="1" applyFill="1"/>
    <xf numFmtId="0" fontId="34" fillId="2" borderId="0" xfId="0" applyFont="1" applyFill="1"/>
    <xf numFmtId="0" fontId="38" fillId="2" borderId="0" xfId="0" applyFont="1" applyFill="1"/>
    <xf numFmtId="0" fontId="40" fillId="2" borderId="0" xfId="0" applyFont="1" applyFill="1"/>
    <xf numFmtId="0" fontId="34" fillId="2" borderId="0" xfId="0" applyFont="1" applyFill="1" applyAlignment="1">
      <alignment horizontal="center" vertical="center"/>
    </xf>
    <xf numFmtId="0" fontId="43" fillId="2" borderId="0" xfId="0" applyFont="1" applyFill="1"/>
    <xf numFmtId="0" fontId="41" fillId="6" borderId="10" xfId="0" applyFont="1" applyFill="1" applyBorder="1" applyAlignment="1">
      <alignment vertical="center"/>
    </xf>
    <xf numFmtId="0" fontId="41" fillId="6" borderId="0" xfId="0" applyFont="1" applyFill="1" applyBorder="1" applyAlignment="1">
      <alignment vertical="center"/>
    </xf>
    <xf numFmtId="0" fontId="40" fillId="6" borderId="18" xfId="0" applyFont="1" applyFill="1" applyBorder="1" applyAlignment="1">
      <alignment vertical="center"/>
    </xf>
    <xf numFmtId="0" fontId="32" fillId="2" borderId="0" xfId="0" quotePrefix="1" applyFont="1" applyFill="1" applyAlignment="1">
      <alignment horizontal="center" vertical="center"/>
    </xf>
    <xf numFmtId="0" fontId="38" fillId="7" borderId="15" xfId="0" applyFont="1" applyFill="1" applyBorder="1"/>
    <xf numFmtId="0" fontId="35" fillId="2" borderId="0" xfId="0" applyFont="1" applyFill="1"/>
    <xf numFmtId="0" fontId="46" fillId="10" borderId="28" xfId="0" applyFont="1" applyFill="1" applyBorder="1" applyAlignment="1">
      <alignment wrapText="1"/>
    </xf>
    <xf numFmtId="0" fontId="46" fillId="10" borderId="30" xfId="0" applyFont="1" applyFill="1" applyBorder="1" applyAlignment="1">
      <alignment vertical="center" wrapText="1"/>
    </xf>
    <xf numFmtId="0" fontId="46" fillId="10" borderId="47" xfId="0" applyFont="1" applyFill="1" applyBorder="1" applyAlignment="1">
      <alignment vertical="center" wrapText="1"/>
    </xf>
    <xf numFmtId="0" fontId="39" fillId="7" borderId="15" xfId="0" applyFont="1" applyFill="1" applyBorder="1"/>
    <xf numFmtId="0" fontId="39" fillId="2" borderId="13" xfId="0" applyFont="1" applyFill="1" applyBorder="1" applyAlignment="1">
      <alignment vertical="center"/>
    </xf>
    <xf numFmtId="0" fontId="39" fillId="2" borderId="5" xfId="0" applyFont="1" applyFill="1" applyBorder="1" applyAlignment="1">
      <alignment vertical="center"/>
    </xf>
    <xf numFmtId="0" fontId="42" fillId="2" borderId="0" xfId="0" applyFont="1" applyFill="1"/>
    <xf numFmtId="0" fontId="39" fillId="9" borderId="52" xfId="0" applyFont="1" applyFill="1" applyBorder="1" applyAlignment="1">
      <alignment vertical="top"/>
    </xf>
    <xf numFmtId="164" fontId="40" fillId="12" borderId="37" xfId="0" applyNumberFormat="1" applyFont="1" applyFill="1" applyBorder="1" applyAlignment="1">
      <alignment horizontal="center" vertical="center"/>
    </xf>
    <xf numFmtId="164" fontId="40" fillId="12" borderId="38" xfId="0" applyNumberFormat="1" applyFont="1" applyFill="1" applyBorder="1" applyAlignment="1">
      <alignment horizontal="center" vertical="center"/>
    </xf>
    <xf numFmtId="164" fontId="40" fillId="12" borderId="48" xfId="0" applyNumberFormat="1" applyFont="1" applyFill="1" applyBorder="1" applyAlignment="1">
      <alignment horizontal="center" vertical="center"/>
    </xf>
    <xf numFmtId="2" fontId="40" fillId="12" borderId="38" xfId="0" applyNumberFormat="1" applyFont="1" applyFill="1" applyBorder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0" fillId="6" borderId="28" xfId="0" applyFont="1" applyFill="1" applyBorder="1" applyAlignment="1">
      <alignment vertical="center"/>
    </xf>
    <xf numFmtId="0" fontId="41" fillId="3" borderId="52" xfId="0" applyFont="1" applyFill="1" applyBorder="1" applyAlignment="1">
      <alignment vertical="top"/>
    </xf>
    <xf numFmtId="0" fontId="40" fillId="3" borderId="3" xfId="0" applyFont="1" applyFill="1" applyBorder="1"/>
    <xf numFmtId="1" fontId="40" fillId="12" borderId="38" xfId="0" applyNumberFormat="1" applyFont="1" applyFill="1" applyBorder="1" applyAlignment="1">
      <alignment horizontal="center" vertical="center"/>
    </xf>
    <xf numFmtId="0" fontId="40" fillId="6" borderId="30" xfId="0" applyFont="1" applyFill="1" applyBorder="1" applyAlignment="1">
      <alignment vertical="center"/>
    </xf>
    <xf numFmtId="0" fontId="41" fillId="10" borderId="52" xfId="0" applyFont="1" applyFill="1" applyBorder="1" applyAlignment="1">
      <alignment vertical="center"/>
    </xf>
    <xf numFmtId="0" fontId="41" fillId="10" borderId="53" xfId="0" applyFont="1" applyFill="1" applyBorder="1" applyAlignment="1">
      <alignment vertical="center"/>
    </xf>
    <xf numFmtId="0" fontId="40" fillId="10" borderId="30" xfId="0" applyFont="1" applyFill="1" applyBorder="1" applyAlignment="1">
      <alignment vertical="center" wrapText="1"/>
    </xf>
    <xf numFmtId="0" fontId="41" fillId="10" borderId="53" xfId="0" applyFont="1" applyFill="1" applyBorder="1" applyAlignment="1">
      <alignment vertical="center" wrapText="1"/>
    </xf>
    <xf numFmtId="0" fontId="41" fillId="10" borderId="3" xfId="0" applyFont="1" applyFill="1" applyBorder="1" applyAlignment="1">
      <alignment vertical="center"/>
    </xf>
    <xf numFmtId="0" fontId="40" fillId="10" borderId="47" xfId="0" applyFont="1" applyFill="1" applyBorder="1" applyAlignment="1">
      <alignment vertical="center" wrapText="1"/>
    </xf>
    <xf numFmtId="0" fontId="39" fillId="8" borderId="32" xfId="0" applyFont="1" applyFill="1" applyBorder="1" applyAlignment="1">
      <alignment horizontal="center" vertical="center"/>
    </xf>
    <xf numFmtId="0" fontId="40" fillId="2" borderId="33" xfId="0" applyFont="1" applyFill="1" applyBorder="1" applyAlignment="1">
      <alignment horizontal="left" vertical="center" wrapText="1"/>
    </xf>
    <xf numFmtId="0" fontId="40" fillId="10" borderId="45" xfId="0" applyFont="1" applyFill="1" applyBorder="1" applyAlignment="1">
      <alignment vertical="center" wrapText="1"/>
    </xf>
    <xf numFmtId="0" fontId="39" fillId="8" borderId="39" xfId="0" applyFont="1" applyFill="1" applyBorder="1" applyAlignment="1">
      <alignment horizontal="center" vertical="center"/>
    </xf>
    <xf numFmtId="0" fontId="40" fillId="2" borderId="40" xfId="0" applyFont="1" applyFill="1" applyBorder="1" applyAlignment="1">
      <alignment horizontal="left" vertical="center" wrapText="1"/>
    </xf>
    <xf numFmtId="0" fontId="31" fillId="0" borderId="0" xfId="0" applyFont="1" applyFill="1"/>
    <xf numFmtId="0" fontId="31" fillId="0" borderId="0" xfId="0" applyFont="1" applyFill="1" applyAlignment="1">
      <alignment horizontal="left"/>
    </xf>
    <xf numFmtId="0" fontId="31" fillId="0" borderId="0" xfId="0" applyFont="1" applyFill="1" applyAlignment="1">
      <alignment horizontal="center" vertical="center"/>
    </xf>
    <xf numFmtId="0" fontId="40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40" fillId="0" borderId="0" xfId="0" applyFont="1" applyFill="1"/>
    <xf numFmtId="0" fontId="40" fillId="2" borderId="41" xfId="0" applyFont="1" applyFill="1" applyBorder="1" applyAlignment="1">
      <alignment horizontal="center" vertical="center"/>
    </xf>
    <xf numFmtId="0" fontId="31" fillId="0" borderId="0" xfId="0" applyFont="1"/>
    <xf numFmtId="0" fontId="40" fillId="6" borderId="17" xfId="0" applyFont="1" applyFill="1" applyBorder="1" applyAlignment="1">
      <alignment vertical="center" wrapText="1"/>
    </xf>
    <xf numFmtId="0" fontId="41" fillId="6" borderId="12" xfId="0" applyFont="1" applyFill="1" applyBorder="1" applyAlignment="1">
      <alignment vertical="center"/>
    </xf>
    <xf numFmtId="0" fontId="39" fillId="4" borderId="6" xfId="0" applyFont="1" applyFill="1" applyBorder="1"/>
    <xf numFmtId="0" fontId="39" fillId="4" borderId="7" xfId="0" applyFont="1" applyFill="1" applyBorder="1"/>
    <xf numFmtId="0" fontId="38" fillId="4" borderId="7" xfId="0" applyFont="1" applyFill="1" applyBorder="1"/>
    <xf numFmtId="0" fontId="31" fillId="4" borderId="7" xfId="0" applyFont="1" applyFill="1" applyBorder="1"/>
    <xf numFmtId="0" fontId="39" fillId="5" borderId="19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vertical="center"/>
    </xf>
    <xf numFmtId="0" fontId="39" fillId="8" borderId="31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left"/>
    </xf>
    <xf numFmtId="0" fontId="40" fillId="6" borderId="25" xfId="0" applyFont="1" applyFill="1" applyBorder="1" applyAlignment="1">
      <alignment vertical="center"/>
    </xf>
    <xf numFmtId="0" fontId="40" fillId="6" borderId="0" xfId="0" applyFont="1" applyFill="1" applyBorder="1" applyAlignment="1">
      <alignment vertical="center"/>
    </xf>
    <xf numFmtId="0" fontId="39" fillId="8" borderId="20" xfId="0" applyFont="1" applyFill="1" applyBorder="1" applyAlignment="1">
      <alignment horizontal="center" vertical="center"/>
    </xf>
    <xf numFmtId="0" fontId="40" fillId="6" borderId="12" xfId="0" applyFont="1" applyFill="1" applyBorder="1" applyAlignment="1">
      <alignment vertical="center"/>
    </xf>
    <xf numFmtId="1" fontId="39" fillId="8" borderId="21" xfId="0" applyNumberFormat="1" applyFont="1" applyFill="1" applyBorder="1" applyAlignment="1">
      <alignment horizontal="center" vertical="center"/>
    </xf>
    <xf numFmtId="0" fontId="39" fillId="8" borderId="21" xfId="0" applyFont="1" applyFill="1" applyBorder="1" applyAlignment="1">
      <alignment horizontal="center" vertical="center"/>
    </xf>
    <xf numFmtId="0" fontId="40" fillId="6" borderId="24" xfId="0" applyFont="1" applyFill="1" applyBorder="1" applyAlignment="1">
      <alignment vertical="center" wrapText="1"/>
    </xf>
    <xf numFmtId="0" fontId="39" fillId="8" borderId="23" xfId="0" applyFont="1" applyFill="1" applyBorder="1" applyAlignment="1">
      <alignment horizontal="center" vertical="center"/>
    </xf>
    <xf numFmtId="0" fontId="44" fillId="8" borderId="20" xfId="0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40" fillId="10" borderId="43" xfId="0" applyFont="1" applyFill="1" applyBorder="1" applyAlignment="1">
      <alignment vertical="center"/>
    </xf>
    <xf numFmtId="0" fontId="40" fillId="10" borderId="43" xfId="0" applyFont="1" applyFill="1" applyBorder="1" applyAlignment="1">
      <alignment vertical="center" wrapText="1"/>
    </xf>
    <xf numFmtId="0" fontId="40" fillId="10" borderId="44" xfId="0" applyFont="1" applyFill="1" applyBorder="1" applyAlignment="1">
      <alignment vertical="center"/>
    </xf>
    <xf numFmtId="14" fontId="68" fillId="8" borderId="32" xfId="0" applyNumberFormat="1" applyFont="1" applyFill="1" applyBorder="1" applyAlignment="1">
      <alignment horizontal="center" vertical="center"/>
    </xf>
    <xf numFmtId="49" fontId="68" fillId="8" borderId="32" xfId="0" applyNumberFormat="1" applyFont="1" applyFill="1" applyBorder="1" applyAlignment="1">
      <alignment horizontal="center" vertical="center"/>
    </xf>
    <xf numFmtId="0" fontId="71" fillId="8" borderId="32" xfId="0" applyFont="1" applyFill="1" applyBorder="1" applyAlignment="1">
      <alignment horizontal="center" vertical="center"/>
    </xf>
    <xf numFmtId="1" fontId="72" fillId="11" borderId="3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/>
    <xf numFmtId="0" fontId="31" fillId="3" borderId="0" xfId="0" applyFont="1" applyFill="1" applyBorder="1"/>
    <xf numFmtId="0" fontId="31" fillId="3" borderId="0" xfId="0" applyFont="1" applyFill="1"/>
    <xf numFmtId="0" fontId="66" fillId="3" borderId="0" xfId="0" applyFont="1" applyFill="1"/>
    <xf numFmtId="0" fontId="67" fillId="3" borderId="0" xfId="0" applyFont="1" applyFill="1"/>
    <xf numFmtId="0" fontId="40" fillId="3" borderId="0" xfId="0" applyFont="1" applyFill="1"/>
    <xf numFmtId="0" fontId="50" fillId="3" borderId="0" xfId="2" applyFont="1" applyFill="1"/>
    <xf numFmtId="0" fontId="52" fillId="3" borderId="0" xfId="0" applyFont="1" applyFill="1"/>
    <xf numFmtId="0" fontId="31" fillId="3" borderId="0" xfId="0" applyFont="1" applyFill="1" applyAlignment="1"/>
    <xf numFmtId="0" fontId="36" fillId="3" borderId="0" xfId="0" applyFont="1" applyFill="1" applyBorder="1"/>
    <xf numFmtId="0" fontId="36" fillId="3" borderId="0" xfId="0" applyFont="1" applyFill="1"/>
    <xf numFmtId="0" fontId="61" fillId="3" borderId="0" xfId="0" applyFont="1" applyFill="1"/>
    <xf numFmtId="0" fontId="24" fillId="3" borderId="0" xfId="0" applyFont="1" applyFill="1"/>
    <xf numFmtId="0" fontId="40" fillId="10" borderId="54" xfId="0" applyFont="1" applyFill="1" applyBorder="1" applyAlignment="1">
      <alignment vertical="center"/>
    </xf>
    <xf numFmtId="0" fontId="40" fillId="2" borderId="50" xfId="0" applyFont="1" applyFill="1" applyBorder="1" applyAlignment="1">
      <alignment horizontal="left" vertical="center" wrapText="1"/>
    </xf>
    <xf numFmtId="0" fontId="39" fillId="5" borderId="46" xfId="0" applyFont="1" applyFill="1" applyBorder="1" applyAlignment="1">
      <alignment vertical="center"/>
    </xf>
    <xf numFmtId="0" fontId="40" fillId="10" borderId="18" xfId="0" applyFont="1" applyFill="1" applyBorder="1" applyAlignment="1">
      <alignment vertical="center" wrapText="1"/>
    </xf>
    <xf numFmtId="0" fontId="75" fillId="5" borderId="36" xfId="2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vertical="center"/>
    </xf>
    <xf numFmtId="0" fontId="40" fillId="2" borderId="59" xfId="0" applyFont="1" applyFill="1" applyBorder="1" applyAlignment="1">
      <alignment horizontal="center" vertical="center"/>
    </xf>
    <xf numFmtId="0" fontId="23" fillId="2" borderId="50" xfId="0" applyFont="1" applyFill="1" applyBorder="1" applyAlignment="1">
      <alignment vertical="center" wrapText="1"/>
    </xf>
    <xf numFmtId="1" fontId="39" fillId="8" borderId="32" xfId="0" applyNumberFormat="1" applyFont="1" applyFill="1" applyBorder="1" applyAlignment="1">
      <alignment horizontal="center" vertical="center"/>
    </xf>
    <xf numFmtId="0" fontId="40" fillId="6" borderId="61" xfId="0" applyFont="1" applyFill="1" applyBorder="1" applyAlignment="1">
      <alignment vertical="center"/>
    </xf>
    <xf numFmtId="0" fontId="40" fillId="6" borderId="18" xfId="0" applyFont="1" applyFill="1" applyBorder="1" applyAlignment="1">
      <alignment vertical="center" wrapText="1"/>
    </xf>
    <xf numFmtId="0" fontId="47" fillId="2" borderId="0" xfId="0" applyFont="1" applyFill="1" applyAlignment="1">
      <alignment horizontal="left" vertical="center" wrapText="1"/>
    </xf>
    <xf numFmtId="0" fontId="41" fillId="8" borderId="32" xfId="0" applyFont="1" applyFill="1" applyBorder="1" applyAlignment="1">
      <alignment horizontal="center" vertical="center"/>
    </xf>
    <xf numFmtId="164" fontId="42" fillId="12" borderId="38" xfId="0" applyNumberFormat="1" applyFont="1" applyFill="1" applyBorder="1" applyAlignment="1">
      <alignment horizontal="center" vertical="center"/>
    </xf>
    <xf numFmtId="0" fontId="81" fillId="0" borderId="32" xfId="0" applyFont="1" applyFill="1" applyBorder="1"/>
    <xf numFmtId="164" fontId="42" fillId="12" borderId="48" xfId="0" applyNumberFormat="1" applyFont="1" applyFill="1" applyBorder="1" applyAlignment="1">
      <alignment horizontal="center" vertical="center"/>
    </xf>
    <xf numFmtId="0" fontId="41" fillId="6" borderId="55" xfId="0" applyNumberFormat="1" applyFont="1" applyFill="1" applyBorder="1" applyAlignment="1">
      <alignment vertical="center"/>
    </xf>
    <xf numFmtId="49" fontId="63" fillId="6" borderId="53" xfId="0" applyNumberFormat="1" applyFont="1" applyFill="1" applyBorder="1" applyAlignment="1">
      <alignment vertical="center"/>
    </xf>
    <xf numFmtId="0" fontId="40" fillId="6" borderId="53" xfId="0" applyNumberFormat="1" applyFont="1" applyFill="1" applyBorder="1" applyAlignment="1">
      <alignment vertical="center"/>
    </xf>
    <xf numFmtId="0" fontId="41" fillId="6" borderId="54" xfId="0" applyNumberFormat="1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44" fillId="8" borderId="21" xfId="0" applyFont="1" applyFill="1" applyBorder="1" applyAlignment="1">
      <alignment horizontal="center" vertical="center"/>
    </xf>
    <xf numFmtId="0" fontId="27" fillId="2" borderId="50" xfId="0" applyFont="1" applyFill="1" applyBorder="1" applyAlignment="1"/>
    <xf numFmtId="0" fontId="41" fillId="6" borderId="52" xfId="0" applyNumberFormat="1" applyFont="1" applyFill="1" applyBorder="1" applyAlignment="1">
      <alignment vertical="center"/>
    </xf>
    <xf numFmtId="0" fontId="41" fillId="6" borderId="53" xfId="0" applyNumberFormat="1" applyFont="1" applyFill="1" applyBorder="1" applyAlignment="1">
      <alignment vertical="center"/>
    </xf>
    <xf numFmtId="0" fontId="41" fillId="6" borderId="53" xfId="0" applyNumberFormat="1" applyFont="1" applyFill="1" applyBorder="1" applyAlignment="1">
      <alignment vertical="center" wrapText="1"/>
    </xf>
    <xf numFmtId="0" fontId="63" fillId="6" borderId="53" xfId="0" applyNumberFormat="1" applyFont="1" applyFill="1" applyBorder="1" applyAlignment="1">
      <alignment vertical="center" wrapText="1"/>
    </xf>
    <xf numFmtId="0" fontId="41" fillId="6" borderId="3" xfId="0" applyNumberFormat="1" applyFont="1" applyFill="1" applyBorder="1" applyAlignment="1">
      <alignment vertical="center"/>
    </xf>
    <xf numFmtId="0" fontId="40" fillId="6" borderId="11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8" borderId="22" xfId="0" applyFont="1" applyFill="1" applyBorder="1" applyAlignment="1">
      <alignment horizontal="center" vertical="center"/>
    </xf>
    <xf numFmtId="0" fontId="19" fillId="3" borderId="0" xfId="0" applyFont="1" applyFill="1"/>
    <xf numFmtId="0" fontId="41" fillId="6" borderId="54" xfId="0" applyNumberFormat="1" applyFont="1" applyFill="1" applyBorder="1" applyAlignment="1">
      <alignment vertical="top" wrapText="1"/>
    </xf>
    <xf numFmtId="0" fontId="41" fillId="6" borderId="43" xfId="0" applyFont="1" applyFill="1" applyBorder="1" applyAlignment="1">
      <alignment vertical="center"/>
    </xf>
    <xf numFmtId="1" fontId="40" fillId="12" borderId="37" xfId="0" applyNumberFormat="1" applyFont="1" applyFill="1" applyBorder="1" applyAlignment="1">
      <alignment horizontal="center" vertical="center"/>
    </xf>
    <xf numFmtId="2" fontId="42" fillId="12" borderId="48" xfId="0" applyNumberFormat="1" applyFont="1" applyFill="1" applyBorder="1" applyAlignment="1">
      <alignment horizontal="center" vertical="center"/>
    </xf>
    <xf numFmtId="0" fontId="42" fillId="6" borderId="30" xfId="0" applyFont="1" applyFill="1" applyBorder="1" applyAlignment="1">
      <alignment vertical="center"/>
    </xf>
    <xf numFmtId="0" fontId="27" fillId="2" borderId="57" xfId="0" applyFont="1" applyFill="1" applyBorder="1" applyAlignment="1">
      <alignment vertical="center" wrapText="1"/>
    </xf>
    <xf numFmtId="0" fontId="18" fillId="0" borderId="0" xfId="0" applyFont="1"/>
    <xf numFmtId="164" fontId="28" fillId="0" borderId="0" xfId="0" applyNumberFormat="1" applyFont="1"/>
    <xf numFmtId="0" fontId="81" fillId="0" borderId="32" xfId="0" applyFont="1" applyFill="1" applyBorder="1" applyAlignment="1">
      <alignment horizontal="center"/>
    </xf>
    <xf numFmtId="0" fontId="82" fillId="0" borderId="32" xfId="0" applyFont="1" applyFill="1" applyBorder="1" applyAlignment="1">
      <alignment horizontal="center"/>
    </xf>
    <xf numFmtId="0" fontId="42" fillId="3" borderId="28" xfId="0" applyFont="1" applyFill="1" applyBorder="1" applyAlignment="1">
      <alignment vertical="center"/>
    </xf>
    <xf numFmtId="0" fontId="88" fillId="3" borderId="52" xfId="0" applyFont="1" applyFill="1" applyBorder="1" applyAlignment="1">
      <alignment vertical="top"/>
    </xf>
    <xf numFmtId="0" fontId="40" fillId="3" borderId="29" xfId="0" applyFont="1" applyFill="1" applyBorder="1" applyAlignment="1">
      <alignment vertical="center"/>
    </xf>
    <xf numFmtId="0" fontId="38" fillId="9" borderId="3" xfId="0" applyFont="1" applyFill="1" applyBorder="1" applyAlignment="1">
      <alignment vertical="center"/>
    </xf>
    <xf numFmtId="0" fontId="42" fillId="3" borderId="11" xfId="0" applyFont="1" applyFill="1" applyBorder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41" fillId="6" borderId="55" xfId="0" applyFont="1" applyFill="1" applyBorder="1" applyAlignment="1">
      <alignment vertical="center"/>
    </xf>
    <xf numFmtId="0" fontId="41" fillId="6" borderId="54" xfId="0" applyFont="1" applyFill="1" applyBorder="1" applyAlignment="1">
      <alignment vertical="center"/>
    </xf>
    <xf numFmtId="1" fontId="89" fillId="12" borderId="62" xfId="0" applyNumberFormat="1" applyFont="1" applyFill="1" applyBorder="1" applyAlignment="1">
      <alignment horizontal="center" vertical="center"/>
    </xf>
    <xf numFmtId="1" fontId="89" fillId="12" borderId="64" xfId="0" applyNumberFormat="1" applyFont="1" applyFill="1" applyBorder="1" applyAlignment="1">
      <alignment horizontal="center" vertical="center"/>
    </xf>
    <xf numFmtId="1" fontId="89" fillId="12" borderId="66" xfId="0" applyNumberFormat="1" applyFont="1" applyFill="1" applyBorder="1" applyAlignment="1">
      <alignment horizontal="center" vertical="center"/>
    </xf>
    <xf numFmtId="2" fontId="89" fillId="12" borderId="66" xfId="0" applyNumberFormat="1" applyFont="1" applyFill="1" applyBorder="1" applyAlignment="1">
      <alignment horizontal="center" vertical="center"/>
    </xf>
    <xf numFmtId="0" fontId="40" fillId="2" borderId="58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0" fontId="40" fillId="2" borderId="58" xfId="0" applyFont="1" applyFill="1" applyBorder="1" applyAlignment="1">
      <alignment horizontal="center" vertical="center" wrapText="1"/>
    </xf>
    <xf numFmtId="0" fontId="40" fillId="2" borderId="70" xfId="0" applyFont="1" applyFill="1" applyBorder="1" applyAlignment="1">
      <alignment horizontal="center" vertical="center"/>
    </xf>
    <xf numFmtId="0" fontId="91" fillId="0" borderId="32" xfId="0" applyFont="1" applyFill="1" applyBorder="1" applyAlignment="1">
      <alignment horizontal="center" vertical="center" wrapText="1"/>
    </xf>
    <xf numFmtId="0" fontId="82" fillId="0" borderId="32" xfId="0" applyFont="1" applyFill="1" applyBorder="1" applyAlignment="1">
      <alignment horizontal="center" vertical="center" wrapText="1"/>
    </xf>
    <xf numFmtId="0" fontId="92" fillId="0" borderId="32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43" fillId="3" borderId="0" xfId="0" applyFont="1" applyFill="1"/>
    <xf numFmtId="0" fontId="31" fillId="3" borderId="0" xfId="0" applyFont="1" applyFill="1" applyAlignment="1">
      <alignment horizontal="center" vertical="center"/>
    </xf>
    <xf numFmtId="0" fontId="53" fillId="3" borderId="0" xfId="0" applyFont="1" applyFill="1"/>
    <xf numFmtId="0" fontId="49" fillId="3" borderId="0" xfId="0" applyFont="1" applyFill="1" applyAlignment="1">
      <alignment vertical="center"/>
    </xf>
    <xf numFmtId="0" fontId="25" fillId="3" borderId="0" xfId="0" applyFont="1" applyFill="1"/>
    <xf numFmtId="0" fontId="69" fillId="3" borderId="0" xfId="0" applyFont="1" applyFill="1" applyAlignment="1">
      <alignment horizontal="center" vertical="center"/>
    </xf>
    <xf numFmtId="0" fontId="55" fillId="3" borderId="0" xfId="0" applyFont="1" applyFill="1"/>
    <xf numFmtId="0" fontId="70" fillId="3" borderId="0" xfId="0" applyFont="1" applyFill="1" applyAlignment="1">
      <alignment horizontal="center"/>
    </xf>
    <xf numFmtId="0" fontId="49" fillId="3" borderId="16" xfId="0" applyFont="1" applyFill="1" applyBorder="1" applyAlignment="1">
      <alignment vertical="center"/>
    </xf>
    <xf numFmtId="0" fontId="54" fillId="3" borderId="0" xfId="0" applyFont="1" applyFill="1" applyAlignment="1">
      <alignment vertical="center"/>
    </xf>
    <xf numFmtId="0" fontId="68" fillId="3" borderId="0" xfId="0" applyFont="1" applyFill="1" applyAlignment="1">
      <alignment horizontal="center"/>
    </xf>
    <xf numFmtId="0" fontId="42" fillId="3" borderId="0" xfId="0" applyFont="1" applyFill="1" applyAlignment="1">
      <alignment horizontal="right"/>
    </xf>
    <xf numFmtId="14" fontId="42" fillId="3" borderId="0" xfId="0" applyNumberFormat="1" applyFont="1" applyFill="1" applyAlignment="1">
      <alignment horizontal="left"/>
    </xf>
    <xf numFmtId="0" fontId="56" fillId="3" borderId="0" xfId="0" applyFont="1" applyFill="1" applyAlignment="1">
      <alignment vertical="center"/>
    </xf>
    <xf numFmtId="0" fontId="54" fillId="3" borderId="0" xfId="0" applyFont="1" applyFill="1" applyAlignment="1">
      <alignment horizontal="left"/>
    </xf>
    <xf numFmtId="0" fontId="48" fillId="3" borderId="0" xfId="0" applyFont="1" applyFill="1"/>
    <xf numFmtId="0" fontId="38" fillId="3" borderId="0" xfId="0" applyFont="1" applyFill="1"/>
    <xf numFmtId="0" fontId="39" fillId="5" borderId="4" xfId="0" applyFont="1" applyFill="1" applyBorder="1" applyAlignment="1">
      <alignment vertical="center"/>
    </xf>
    <xf numFmtId="0" fontId="39" fillId="5" borderId="5" xfId="0" applyFont="1" applyFill="1" applyBorder="1" applyAlignment="1">
      <alignment vertical="center"/>
    </xf>
    <xf numFmtId="49" fontId="39" fillId="15" borderId="6" xfId="0" applyNumberFormat="1" applyFont="1" applyFill="1" applyBorder="1" applyAlignment="1">
      <alignment vertical="center"/>
    </xf>
    <xf numFmtId="49" fontId="39" fillId="15" borderId="7" xfId="0" applyNumberFormat="1" applyFont="1" applyFill="1" applyBorder="1" applyAlignment="1">
      <alignment horizontal="left" vertical="center"/>
    </xf>
    <xf numFmtId="49" fontId="80" fillId="15" borderId="7" xfId="0" applyNumberFormat="1" applyFont="1" applyFill="1" applyBorder="1" applyAlignment="1">
      <alignment vertical="center"/>
    </xf>
    <xf numFmtId="49" fontId="39" fillId="15" borderId="8" xfId="0" applyNumberFormat="1" applyFont="1" applyFill="1" applyBorder="1" applyAlignment="1">
      <alignment vertical="center"/>
    </xf>
    <xf numFmtId="0" fontId="93" fillId="3" borderId="16" xfId="0" applyFont="1" applyFill="1" applyBorder="1" applyAlignment="1">
      <alignment vertical="center"/>
    </xf>
    <xf numFmtId="0" fontId="30" fillId="3" borderId="0" xfId="0" applyFont="1" applyFill="1"/>
    <xf numFmtId="0" fontId="30" fillId="3" borderId="0" xfId="0" applyFont="1" applyFill="1" applyAlignment="1">
      <alignment horizontal="center" vertical="center"/>
    </xf>
    <xf numFmtId="0" fontId="64" fillId="3" borderId="0" xfId="0" applyFont="1" applyFill="1"/>
    <xf numFmtId="0" fontId="39" fillId="5" borderId="14" xfId="0" applyFont="1" applyFill="1" applyBorder="1" applyAlignment="1">
      <alignment horizontal="center" vertical="center" wrapText="1"/>
    </xf>
    <xf numFmtId="0" fontId="62" fillId="3" borderId="0" xfId="0" applyFont="1" applyFill="1"/>
    <xf numFmtId="0" fontId="23" fillId="3" borderId="0" xfId="0" applyFont="1" applyFill="1" applyAlignment="1"/>
    <xf numFmtId="0" fontId="36" fillId="3" borderId="0" xfId="0" applyFont="1" applyFill="1" applyAlignment="1">
      <alignment horizontal="left" vertical="center"/>
    </xf>
    <xf numFmtId="0" fontId="41" fillId="3" borderId="0" xfId="0" applyFont="1" applyFill="1" applyAlignment="1">
      <alignment vertical="center"/>
    </xf>
    <xf numFmtId="0" fontId="40" fillId="3" borderId="0" xfId="0" applyFont="1" applyFill="1" applyAlignment="1">
      <alignment vertical="center"/>
    </xf>
    <xf numFmtId="0" fontId="40" fillId="3" borderId="0" xfId="0" applyFont="1" applyFill="1" applyAlignment="1">
      <alignment wrapText="1"/>
    </xf>
    <xf numFmtId="0" fontId="40" fillId="3" borderId="0" xfId="0" applyFont="1" applyFill="1" applyBorder="1" applyAlignment="1">
      <alignment horizontal="center" wrapText="1"/>
    </xf>
    <xf numFmtId="0" fontId="30" fillId="3" borderId="0" xfId="0" applyFont="1" applyFill="1" applyBorder="1" applyAlignment="1">
      <alignment horizontal="center" wrapText="1"/>
    </xf>
    <xf numFmtId="0" fontId="30" fillId="3" borderId="0" xfId="0" applyFont="1" applyFill="1" applyBorder="1" applyAlignment="1">
      <alignment horizontal="center" vertical="center"/>
    </xf>
    <xf numFmtId="14" fontId="40" fillId="3" borderId="0" xfId="0" applyNumberFormat="1" applyFont="1" applyFill="1" applyBorder="1" applyAlignment="1">
      <alignment horizontal="center"/>
    </xf>
    <xf numFmtId="0" fontId="40" fillId="3" borderId="0" xfId="0" applyFont="1" applyFill="1" applyBorder="1" applyAlignment="1">
      <alignment horizontal="center"/>
    </xf>
    <xf numFmtId="0" fontId="40" fillId="3" borderId="0" xfId="0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center"/>
    </xf>
    <xf numFmtId="0" fontId="40" fillId="3" borderId="0" xfId="0" applyFont="1" applyFill="1" applyAlignment="1">
      <alignment horizontal="center" vertical="center"/>
    </xf>
    <xf numFmtId="1" fontId="39" fillId="3" borderId="0" xfId="0" applyNumberFormat="1" applyFont="1" applyFill="1" applyBorder="1" applyAlignment="1">
      <alignment horizontal="center"/>
    </xf>
    <xf numFmtId="0" fontId="30" fillId="3" borderId="0" xfId="0" applyFont="1" applyFill="1" applyBorder="1"/>
    <xf numFmtId="0" fontId="30" fillId="3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vertical="center"/>
    </xf>
    <xf numFmtId="0" fontId="38" fillId="3" borderId="0" xfId="0" applyFont="1" applyFill="1" applyAlignment="1">
      <alignment horizontal="center" vertical="center"/>
    </xf>
    <xf numFmtId="0" fontId="78" fillId="3" borderId="0" xfId="0" applyFont="1" applyFill="1"/>
    <xf numFmtId="0" fontId="26" fillId="3" borderId="0" xfId="0" applyFont="1" applyFill="1"/>
    <xf numFmtId="0" fontId="41" fillId="2" borderId="32" xfId="0" applyFont="1" applyFill="1" applyBorder="1" applyAlignment="1">
      <alignment vertical="center" wrapText="1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horizontal="center"/>
    </xf>
    <xf numFmtId="0" fontId="47" fillId="3" borderId="0" xfId="0" applyFont="1" applyFill="1" applyAlignment="1">
      <alignment vertical="center"/>
    </xf>
    <xf numFmtId="14" fontId="31" fillId="3" borderId="0" xfId="0" applyNumberFormat="1" applyFont="1" applyFill="1"/>
    <xf numFmtId="0" fontId="31" fillId="3" borderId="0" xfId="0" quotePrefix="1" applyFont="1" applyFill="1" applyAlignment="1">
      <alignment horizontal="center" vertical="center"/>
    </xf>
    <xf numFmtId="0" fontId="39" fillId="15" borderId="6" xfId="0" applyFont="1" applyFill="1" applyBorder="1"/>
    <xf numFmtId="0" fontId="38" fillId="15" borderId="7" xfId="0" applyFont="1" applyFill="1" applyBorder="1"/>
    <xf numFmtId="0" fontId="38" fillId="15" borderId="8" xfId="0" applyFont="1" applyFill="1" applyBorder="1"/>
    <xf numFmtId="0" fontId="59" fillId="5" borderId="68" xfId="0" applyFont="1" applyFill="1" applyBorder="1" applyAlignment="1">
      <alignment horizontal="center" vertical="center"/>
    </xf>
    <xf numFmtId="0" fontId="59" fillId="5" borderId="2" xfId="0" applyFont="1" applyFill="1" applyBorder="1" applyAlignment="1">
      <alignment horizontal="center" vertical="center"/>
    </xf>
    <xf numFmtId="0" fontId="44" fillId="9" borderId="52" xfId="0" applyFont="1" applyFill="1" applyBorder="1" applyAlignment="1">
      <alignment vertical="top"/>
    </xf>
    <xf numFmtId="0" fontId="40" fillId="10" borderId="29" xfId="0" applyFont="1" applyFill="1" applyBorder="1" applyAlignment="1">
      <alignment wrapText="1"/>
    </xf>
    <xf numFmtId="164" fontId="44" fillId="10" borderId="33" xfId="0" applyNumberFormat="1" applyFont="1" applyFill="1" applyBorder="1" applyAlignment="1">
      <alignment horizontal="center" vertical="center"/>
    </xf>
    <xf numFmtId="164" fontId="44" fillId="10" borderId="4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64" fontId="44" fillId="10" borderId="35" xfId="0" applyNumberFormat="1" applyFont="1" applyFill="1" applyBorder="1" applyAlignment="1">
      <alignment horizontal="center" vertical="center"/>
    </xf>
    <xf numFmtId="164" fontId="89" fillId="12" borderId="62" xfId="0" applyNumberFormat="1" applyFont="1" applyFill="1" applyBorder="1" applyAlignment="1">
      <alignment horizontal="center" vertical="center"/>
    </xf>
    <xf numFmtId="164" fontId="89" fillId="12" borderId="64" xfId="0" applyNumberFormat="1" applyFont="1" applyFill="1" applyBorder="1" applyAlignment="1">
      <alignment horizontal="center" vertical="center"/>
    </xf>
    <xf numFmtId="164" fontId="89" fillId="12" borderId="66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13" fillId="3" borderId="0" xfId="0" applyFont="1" applyFill="1"/>
    <xf numFmtId="0" fontId="97" fillId="14" borderId="0" xfId="0" applyFont="1" applyFill="1"/>
    <xf numFmtId="0" fontId="40" fillId="3" borderId="0" xfId="0" quotePrefix="1" applyFont="1" applyFill="1"/>
    <xf numFmtId="0" fontId="98" fillId="3" borderId="0" xfId="0" applyFont="1" applyFill="1"/>
    <xf numFmtId="0" fontId="40" fillId="3" borderId="0" xfId="0" quotePrefix="1" applyFont="1" applyFill="1" applyAlignment="1">
      <alignment horizontal="right"/>
    </xf>
    <xf numFmtId="0" fontId="40" fillId="3" borderId="0" xfId="0" applyFont="1" applyFill="1" applyAlignment="1">
      <alignment horizontal="left"/>
    </xf>
    <xf numFmtId="0" fontId="40" fillId="3" borderId="56" xfId="0" applyFont="1" applyFill="1" applyBorder="1"/>
    <xf numFmtId="0" fontId="41" fillId="3" borderId="0" xfId="0" applyFont="1" applyFill="1" applyAlignment="1">
      <alignment horizontal="right"/>
    </xf>
    <xf numFmtId="0" fontId="99" fillId="5" borderId="48" xfId="0" applyFont="1" applyFill="1" applyBorder="1" applyAlignment="1">
      <alignment horizontal="center" vertical="center" wrapText="1"/>
    </xf>
    <xf numFmtId="0" fontId="99" fillId="5" borderId="39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42" fillId="3" borderId="0" xfId="0" applyFont="1" applyFill="1"/>
    <xf numFmtId="0" fontId="100" fillId="3" borderId="0" xfId="0" applyFont="1" applyFill="1"/>
    <xf numFmtId="0" fontId="74" fillId="3" borderId="0" xfId="0" applyFont="1" applyFill="1" applyBorder="1" applyAlignment="1">
      <alignment horizontal="center" vertical="center"/>
    </xf>
    <xf numFmtId="0" fontId="95" fillId="3" borderId="0" xfId="0" applyFont="1" applyFill="1" applyBorder="1" applyAlignment="1">
      <alignment horizontal="right"/>
    </xf>
    <xf numFmtId="0" fontId="13" fillId="2" borderId="51" xfId="0" applyFont="1" applyFill="1" applyBorder="1" applyAlignment="1">
      <alignment vertical="center" wrapText="1"/>
    </xf>
    <xf numFmtId="0" fontId="101" fillId="3" borderId="0" xfId="0" applyFont="1" applyFill="1"/>
    <xf numFmtId="0" fontId="12" fillId="3" borderId="0" xfId="0" applyFont="1" applyFill="1"/>
    <xf numFmtId="0" fontId="11" fillId="3" borderId="0" xfId="0" applyFont="1" applyFill="1" applyBorder="1"/>
    <xf numFmtId="0" fontId="102" fillId="3" borderId="0" xfId="0" applyFont="1" applyFill="1"/>
    <xf numFmtId="0" fontId="10" fillId="3" borderId="0" xfId="0" applyFont="1" applyFill="1"/>
    <xf numFmtId="0" fontId="39" fillId="4" borderId="7" xfId="0" applyFont="1" applyFill="1" applyBorder="1" applyAlignment="1">
      <alignment vertical="center" wrapText="1"/>
    </xf>
    <xf numFmtId="0" fontId="39" fillId="4" borderId="8" xfId="0" applyFont="1" applyFill="1" applyBorder="1" applyAlignment="1">
      <alignment vertical="center" wrapText="1"/>
    </xf>
    <xf numFmtId="49" fontId="103" fillId="4" borderId="7" xfId="0" applyNumberFormat="1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vertical="center" wrapText="1"/>
    </xf>
    <xf numFmtId="0" fontId="10" fillId="0" borderId="0" xfId="0" applyFont="1"/>
    <xf numFmtId="0" fontId="10" fillId="2" borderId="2" xfId="0" applyFont="1" applyFill="1" applyBorder="1" applyAlignment="1">
      <alignment vertical="center"/>
    </xf>
    <xf numFmtId="0" fontId="56" fillId="3" borderId="0" xfId="0" applyFont="1" applyFill="1"/>
    <xf numFmtId="0" fontId="10" fillId="3" borderId="0" xfId="0" applyFont="1" applyFill="1" applyAlignment="1">
      <alignment vertical="center"/>
    </xf>
    <xf numFmtId="49" fontId="80" fillId="15" borderId="7" xfId="0" applyNumberFormat="1" applyFont="1" applyFill="1" applyBorder="1"/>
    <xf numFmtId="0" fontId="80" fillId="4" borderId="7" xfId="0" applyFont="1" applyFill="1" applyBorder="1" applyAlignment="1">
      <alignment vertical="top"/>
    </xf>
    <xf numFmtId="0" fontId="44" fillId="9" borderId="53" xfId="0" applyFont="1" applyFill="1" applyBorder="1" applyAlignment="1">
      <alignment vertical="top"/>
    </xf>
    <xf numFmtId="0" fontId="88" fillId="3" borderId="53" xfId="0" applyFont="1" applyFill="1" applyBorder="1" applyAlignment="1">
      <alignment vertical="top"/>
    </xf>
    <xf numFmtId="0" fontId="89" fillId="9" borderId="53" xfId="0" applyFont="1" applyFill="1" applyBorder="1" applyAlignment="1">
      <alignment vertical="top"/>
    </xf>
    <xf numFmtId="0" fontId="89" fillId="9" borderId="3" xfId="0" applyFont="1" applyFill="1" applyBorder="1" applyAlignment="1">
      <alignment vertical="top"/>
    </xf>
    <xf numFmtId="0" fontId="88" fillId="3" borderId="3" xfId="0" applyFont="1" applyFill="1" applyBorder="1" applyAlignment="1">
      <alignment vertical="top"/>
    </xf>
    <xf numFmtId="0" fontId="42" fillId="3" borderId="30" xfId="0" applyFont="1" applyFill="1" applyBorder="1" applyAlignment="1">
      <alignment vertical="center"/>
    </xf>
    <xf numFmtId="0" fontId="42" fillId="3" borderId="47" xfId="0" applyFont="1" applyFill="1" applyBorder="1" applyAlignment="1">
      <alignment vertical="center"/>
    </xf>
    <xf numFmtId="0" fontId="39" fillId="9" borderId="53" xfId="0" applyFont="1" applyFill="1" applyBorder="1" applyAlignment="1">
      <alignment vertical="top"/>
    </xf>
    <xf numFmtId="0" fontId="41" fillId="3" borderId="53" xfId="0" applyFont="1" applyFill="1" applyBorder="1" applyAlignment="1">
      <alignment vertical="top"/>
    </xf>
    <xf numFmtId="164" fontId="40" fillId="12" borderId="71" xfId="0" applyNumberFormat="1" applyFont="1" applyFill="1" applyBorder="1" applyAlignment="1">
      <alignment horizontal="center" vertical="center"/>
    </xf>
    <xf numFmtId="1" fontId="44" fillId="6" borderId="35" xfId="0" applyNumberFormat="1" applyFont="1" applyFill="1" applyBorder="1" applyAlignment="1">
      <alignment horizontal="center" vertical="center"/>
    </xf>
    <xf numFmtId="1" fontId="44" fillId="6" borderId="33" xfId="0" applyNumberFormat="1" applyFont="1" applyFill="1" applyBorder="1" applyAlignment="1">
      <alignment horizontal="center" vertical="center"/>
    </xf>
    <xf numFmtId="164" fontId="44" fillId="6" borderId="33" xfId="0" applyNumberFormat="1" applyFont="1" applyFill="1" applyBorder="1" applyAlignment="1">
      <alignment horizontal="center" vertical="center"/>
    </xf>
    <xf numFmtId="2" fontId="44" fillId="6" borderId="33" xfId="0" applyNumberFormat="1" applyFont="1" applyFill="1" applyBorder="1" applyAlignment="1">
      <alignment horizontal="center" vertical="center"/>
    </xf>
    <xf numFmtId="2" fontId="44" fillId="6" borderId="40" xfId="0" applyNumberFormat="1" applyFont="1" applyFill="1" applyBorder="1" applyAlignment="1">
      <alignment horizontal="center" vertical="center"/>
    </xf>
    <xf numFmtId="1" fontId="44" fillId="3" borderId="35" xfId="0" applyNumberFormat="1" applyFont="1" applyFill="1" applyBorder="1" applyAlignment="1">
      <alignment horizontal="center" vertical="center"/>
    </xf>
    <xf numFmtId="1" fontId="44" fillId="3" borderId="33" xfId="0" applyNumberFormat="1" applyFont="1" applyFill="1" applyBorder="1" applyAlignment="1">
      <alignment horizontal="center" vertical="center"/>
    </xf>
    <xf numFmtId="1" fontId="44" fillId="3" borderId="40" xfId="0" applyNumberFormat="1" applyFont="1" applyFill="1" applyBorder="1" applyAlignment="1">
      <alignment horizontal="center" vertical="center"/>
    </xf>
    <xf numFmtId="164" fontId="89" fillId="13" borderId="63" xfId="0" applyNumberFormat="1" applyFont="1" applyFill="1" applyBorder="1" applyAlignment="1">
      <alignment horizontal="center" vertical="center"/>
    </xf>
    <xf numFmtId="164" fontId="89" fillId="13" borderId="65" xfId="0" applyNumberFormat="1" applyFont="1" applyFill="1" applyBorder="1" applyAlignment="1">
      <alignment horizontal="center" vertical="center"/>
    </xf>
    <xf numFmtId="164" fontId="89" fillId="13" borderId="67" xfId="0" applyNumberFormat="1" applyFont="1" applyFill="1" applyBorder="1" applyAlignment="1">
      <alignment horizontal="center" vertical="center"/>
    </xf>
    <xf numFmtId="1" fontId="89" fillId="13" borderId="63" xfId="0" applyNumberFormat="1" applyFont="1" applyFill="1" applyBorder="1" applyAlignment="1">
      <alignment horizontal="center" vertical="center"/>
    </xf>
    <xf numFmtId="1" fontId="89" fillId="13" borderId="65" xfId="0" applyNumberFormat="1" applyFont="1" applyFill="1" applyBorder="1" applyAlignment="1">
      <alignment horizontal="center" vertical="center"/>
    </xf>
    <xf numFmtId="2" fontId="89" fillId="13" borderId="65" xfId="0" applyNumberFormat="1" applyFont="1" applyFill="1" applyBorder="1" applyAlignment="1">
      <alignment horizontal="center" vertical="center"/>
    </xf>
    <xf numFmtId="2" fontId="89" fillId="13" borderId="67" xfId="0" applyNumberFormat="1" applyFont="1" applyFill="1" applyBorder="1" applyAlignment="1">
      <alignment horizontal="center" vertical="center"/>
    </xf>
    <xf numFmtId="1" fontId="89" fillId="13" borderId="67" xfId="0" applyNumberFormat="1" applyFont="1" applyFill="1" applyBorder="1" applyAlignment="1">
      <alignment horizontal="center" vertical="center"/>
    </xf>
    <xf numFmtId="1" fontId="105" fillId="3" borderId="33" xfId="0" applyNumberFormat="1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9" fillId="3" borderId="0" xfId="0" applyFont="1" applyFill="1"/>
    <xf numFmtId="0" fontId="106" fillId="0" borderId="58" xfId="0" applyFont="1" applyFill="1" applyBorder="1" applyAlignment="1">
      <alignment horizontal="center" vertical="center"/>
    </xf>
    <xf numFmtId="0" fontId="106" fillId="2" borderId="41" xfId="0" applyFont="1" applyFill="1" applyBorder="1" applyAlignment="1">
      <alignment horizontal="center" vertical="center"/>
    </xf>
    <xf numFmtId="0" fontId="106" fillId="3" borderId="58" xfId="0" applyFont="1" applyFill="1" applyBorder="1" applyAlignment="1">
      <alignment horizontal="center" vertical="center"/>
    </xf>
    <xf numFmtId="0" fontId="106" fillId="3" borderId="49" xfId="0" applyFont="1" applyFill="1" applyBorder="1" applyAlignment="1">
      <alignment horizontal="center" vertical="center"/>
    </xf>
    <xf numFmtId="0" fontId="106" fillId="3" borderId="21" xfId="0" applyFont="1" applyFill="1" applyBorder="1" applyAlignment="1">
      <alignment horizontal="center" vertical="center"/>
    </xf>
    <xf numFmtId="0" fontId="106" fillId="3" borderId="69" xfId="0" applyFont="1" applyFill="1" applyBorder="1" applyAlignment="1">
      <alignment horizontal="center" vertical="center"/>
    </xf>
    <xf numFmtId="0" fontId="106" fillId="2" borderId="38" xfId="0" applyFont="1" applyFill="1" applyBorder="1" applyAlignment="1">
      <alignment horizontal="center" vertical="center"/>
    </xf>
    <xf numFmtId="0" fontId="106" fillId="2" borderId="32" xfId="0" applyFont="1" applyFill="1" applyBorder="1" applyAlignment="1">
      <alignment horizontal="center" vertical="center"/>
    </xf>
    <xf numFmtId="0" fontId="106" fillId="2" borderId="42" xfId="0" applyFont="1" applyFill="1" applyBorder="1" applyAlignment="1">
      <alignment horizontal="center" vertical="center"/>
    </xf>
    <xf numFmtId="0" fontId="106" fillId="3" borderId="41" xfId="0" applyFont="1" applyFill="1" applyBorder="1" applyAlignment="1">
      <alignment horizontal="center" vertical="center"/>
    </xf>
    <xf numFmtId="0" fontId="106" fillId="3" borderId="38" xfId="0" applyFont="1" applyFill="1" applyBorder="1" applyAlignment="1">
      <alignment horizontal="center" vertical="center"/>
    </xf>
    <xf numFmtId="0" fontId="106" fillId="3" borderId="32" xfId="0" applyFont="1" applyFill="1" applyBorder="1" applyAlignment="1">
      <alignment horizontal="center" vertical="center"/>
    </xf>
    <xf numFmtId="0" fontId="106" fillId="3" borderId="42" xfId="0" applyFont="1" applyFill="1" applyBorder="1" applyAlignment="1">
      <alignment horizontal="center" vertical="center"/>
    </xf>
    <xf numFmtId="0" fontId="99" fillId="5" borderId="73" xfId="0" applyFont="1" applyFill="1" applyBorder="1" applyAlignment="1">
      <alignment horizontal="center" vertical="center" wrapText="1"/>
    </xf>
    <xf numFmtId="0" fontId="106" fillId="3" borderId="74" xfId="0" applyFont="1" applyFill="1" applyBorder="1" applyAlignment="1">
      <alignment horizontal="center" vertical="center"/>
    </xf>
    <xf numFmtId="0" fontId="106" fillId="2" borderId="72" xfId="0" applyFont="1" applyFill="1" applyBorder="1" applyAlignment="1">
      <alignment horizontal="center" vertical="center"/>
    </xf>
    <xf numFmtId="0" fontId="106" fillId="3" borderId="72" xfId="0" applyFont="1" applyFill="1" applyBorder="1" applyAlignment="1">
      <alignment horizontal="center" vertical="center"/>
    </xf>
    <xf numFmtId="0" fontId="8" fillId="0" borderId="0" xfId="0" applyFont="1"/>
    <xf numFmtId="165" fontId="28" fillId="0" borderId="0" xfId="0" applyNumberFormat="1" applyFont="1"/>
    <xf numFmtId="0" fontId="7" fillId="2" borderId="42" xfId="0" applyFont="1" applyFill="1" applyBorder="1" applyAlignment="1">
      <alignment horizontal="left" vertical="center" wrapText="1"/>
    </xf>
    <xf numFmtId="0" fontId="7" fillId="0" borderId="0" xfId="0" applyFont="1"/>
    <xf numFmtId="0" fontId="28" fillId="0" borderId="56" xfId="0" applyFont="1" applyBorder="1"/>
    <xf numFmtId="0" fontId="28" fillId="0" borderId="56" xfId="0" applyFont="1" applyBorder="1" applyAlignment="1">
      <alignment horizontal="right"/>
    </xf>
    <xf numFmtId="0" fontId="18" fillId="0" borderId="12" xfId="0" applyFont="1" applyBorder="1"/>
    <xf numFmtId="164" fontId="28" fillId="0" borderId="12" xfId="0" applyNumberFormat="1" applyFont="1" applyBorder="1"/>
    <xf numFmtId="0" fontId="28" fillId="0" borderId="12" xfId="0" applyFont="1" applyBorder="1"/>
    <xf numFmtId="0" fontId="7" fillId="3" borderId="0" xfId="0" applyFont="1" applyFill="1"/>
    <xf numFmtId="0" fontId="106" fillId="2" borderId="58" xfId="0" applyFont="1" applyFill="1" applyBorder="1" applyAlignment="1">
      <alignment horizontal="center" vertical="center"/>
    </xf>
    <xf numFmtId="0" fontId="106" fillId="2" borderId="49" xfId="0" applyFont="1" applyFill="1" applyBorder="1" applyAlignment="1">
      <alignment horizontal="center" vertical="center"/>
    </xf>
    <xf numFmtId="0" fontId="106" fillId="2" borderId="21" xfId="0" applyFont="1" applyFill="1" applyBorder="1" applyAlignment="1">
      <alignment horizontal="center" vertical="center"/>
    </xf>
    <xf numFmtId="0" fontId="106" fillId="2" borderId="74" xfId="0" applyFont="1" applyFill="1" applyBorder="1" applyAlignment="1">
      <alignment horizontal="center" vertical="center"/>
    </xf>
    <xf numFmtId="0" fontId="106" fillId="2" borderId="69" xfId="0" applyFont="1" applyFill="1" applyBorder="1" applyAlignment="1">
      <alignment horizontal="center" vertical="center"/>
    </xf>
    <xf numFmtId="0" fontId="6" fillId="0" borderId="0" xfId="0" applyFont="1"/>
    <xf numFmtId="0" fontId="106" fillId="0" borderId="0" xfId="0" applyFont="1" applyFill="1"/>
    <xf numFmtId="0" fontId="106" fillId="0" borderId="0" xfId="0" applyFont="1" applyFill="1" applyAlignment="1">
      <alignment horizontal="right"/>
    </xf>
    <xf numFmtId="0" fontId="106" fillId="0" borderId="0" xfId="0" applyFont="1" applyFill="1" applyBorder="1"/>
    <xf numFmtId="0" fontId="108" fillId="0" borderId="0" xfId="0" applyFont="1" applyFill="1" applyAlignment="1">
      <alignment vertical="center" wrapText="1"/>
    </xf>
    <xf numFmtId="0" fontId="109" fillId="0" borderId="0" xfId="0" applyFont="1" applyFill="1" applyAlignment="1">
      <alignment vertical="top"/>
    </xf>
    <xf numFmtId="0" fontId="110" fillId="0" borderId="0" xfId="0" applyFont="1" applyFill="1" applyAlignment="1">
      <alignment horizontal="right"/>
    </xf>
    <xf numFmtId="49" fontId="111" fillId="0" borderId="0" xfId="0" applyNumberFormat="1" applyFont="1" applyFill="1" applyBorder="1" applyAlignment="1">
      <alignment horizontal="left"/>
    </xf>
    <xf numFmtId="0" fontId="110" fillId="0" borderId="0" xfId="0" applyFont="1" applyFill="1"/>
    <xf numFmtId="0" fontId="111" fillId="0" borderId="0" xfId="0" applyFont="1" applyFill="1" applyBorder="1" applyAlignment="1">
      <alignment horizontal="left"/>
    </xf>
    <xf numFmtId="14" fontId="111" fillId="0" borderId="0" xfId="0" applyNumberFormat="1" applyFont="1" applyFill="1" applyBorder="1" applyAlignment="1">
      <alignment horizontal="left"/>
    </xf>
    <xf numFmtId="14" fontId="110" fillId="0" borderId="0" xfId="0" applyNumberFormat="1" applyFont="1" applyFill="1" applyBorder="1" applyAlignment="1">
      <alignment horizontal="left"/>
    </xf>
    <xf numFmtId="0" fontId="112" fillId="0" borderId="0" xfId="0" applyFont="1" applyFill="1" applyAlignment="1">
      <alignment vertical="center"/>
    </xf>
    <xf numFmtId="0" fontId="19" fillId="0" borderId="0" xfId="0" applyFont="1" applyFill="1"/>
    <xf numFmtId="0" fontId="28" fillId="0" borderId="0" xfId="0" applyFont="1" applyFill="1"/>
    <xf numFmtId="0" fontId="29" fillId="0" borderId="0" xfId="0" applyFont="1" applyFill="1"/>
    <xf numFmtId="0" fontId="20" fillId="0" borderId="32" xfId="0" applyFont="1" applyFill="1" applyBorder="1"/>
    <xf numFmtId="0" fontId="86" fillId="0" borderId="32" xfId="0" applyFont="1" applyFill="1" applyBorder="1" applyAlignment="1">
      <alignment horizontal="center" vertical="center" wrapText="1"/>
    </xf>
    <xf numFmtId="0" fontId="86" fillId="0" borderId="32" xfId="0" applyFont="1" applyFill="1" applyBorder="1" applyAlignment="1">
      <alignment vertical="center" wrapText="1"/>
    </xf>
    <xf numFmtId="0" fontId="29" fillId="0" borderId="32" xfId="0" applyFont="1" applyFill="1" applyBorder="1" applyAlignment="1">
      <alignment vertical="center" wrapText="1"/>
    </xf>
    <xf numFmtId="0" fontId="29" fillId="0" borderId="32" xfId="0" applyFont="1" applyFill="1" applyBorder="1"/>
    <xf numFmtId="0" fontId="29" fillId="0" borderId="32" xfId="0" applyFont="1" applyFill="1" applyBorder="1" applyAlignment="1">
      <alignment horizontal="center"/>
    </xf>
    <xf numFmtId="164" fontId="49" fillId="0" borderId="32" xfId="0" applyNumberFormat="1" applyFont="1" applyFill="1" applyBorder="1" applyAlignment="1">
      <alignment horizontal="center"/>
    </xf>
    <xf numFmtId="0" fontId="16" fillId="0" borderId="0" xfId="0" applyFont="1" applyFill="1"/>
    <xf numFmtId="0" fontId="22" fillId="0" borderId="0" xfId="0" applyFont="1" applyFill="1"/>
    <xf numFmtId="0" fontId="28" fillId="0" borderId="0" xfId="0" applyFont="1" applyFill="1" applyAlignment="1">
      <alignment horizontal="center"/>
    </xf>
    <xf numFmtId="0" fontId="21" fillId="0" borderId="0" xfId="0" applyFont="1" applyFill="1"/>
    <xf numFmtId="0" fontId="10" fillId="2" borderId="60" xfId="0" applyFont="1" applyFill="1" applyBorder="1" applyAlignment="1">
      <alignment horizontal="left" vertical="center" wrapText="1"/>
    </xf>
    <xf numFmtId="0" fontId="101" fillId="0" borderId="0" xfId="0" applyFont="1"/>
    <xf numFmtId="0" fontId="5" fillId="3" borderId="0" xfId="0" applyFont="1" applyFill="1"/>
    <xf numFmtId="0" fontId="4" fillId="3" borderId="0" xfId="0" applyFont="1" applyFill="1"/>
    <xf numFmtId="0" fontId="40" fillId="3" borderId="42" xfId="0" applyFont="1" applyFill="1" applyBorder="1" applyAlignment="1">
      <alignment vertical="center"/>
    </xf>
    <xf numFmtId="14" fontId="31" fillId="3" borderId="0" xfId="0" applyNumberFormat="1" applyFont="1" applyFill="1" applyAlignment="1">
      <alignment horizontal="left"/>
    </xf>
    <xf numFmtId="0" fontId="3" fillId="0" borderId="0" xfId="0" applyFont="1"/>
    <xf numFmtId="0" fontId="113" fillId="0" borderId="0" xfId="0" applyFont="1"/>
    <xf numFmtId="0" fontId="61" fillId="0" borderId="0" xfId="0" applyFont="1" applyAlignment="1">
      <alignment horizontal="left"/>
    </xf>
    <xf numFmtId="0" fontId="61" fillId="0" borderId="0" xfId="0" applyFont="1"/>
    <xf numFmtId="0" fontId="3" fillId="3" borderId="0" xfId="0" applyFont="1" applyFill="1"/>
    <xf numFmtId="0" fontId="31" fillId="3" borderId="0" xfId="0" applyFont="1" applyFill="1" applyAlignment="1">
      <alignment horizontal="right"/>
    </xf>
    <xf numFmtId="0" fontId="3" fillId="3" borderId="0" xfId="0" applyFont="1" applyFill="1" applyAlignment="1">
      <alignment horizontal="left" vertical="center"/>
    </xf>
    <xf numFmtId="0" fontId="61" fillId="3" borderId="0" xfId="0" applyFont="1" applyFill="1" applyAlignment="1"/>
    <xf numFmtId="0" fontId="61" fillId="3" borderId="0" xfId="0" applyFont="1" applyFill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42" fillId="17" borderId="33" xfId="0" applyNumberFormat="1" applyFont="1" applyFill="1" applyBorder="1" applyAlignment="1">
      <alignment horizontal="center" vertical="center"/>
    </xf>
    <xf numFmtId="164" fontId="42" fillId="17" borderId="40" xfId="0" applyNumberFormat="1" applyFont="1" applyFill="1" applyBorder="1" applyAlignment="1">
      <alignment horizontal="center" vertical="center"/>
    </xf>
    <xf numFmtId="1" fontId="40" fillId="17" borderId="35" xfId="0" applyNumberFormat="1" applyFont="1" applyFill="1" applyBorder="1" applyAlignment="1">
      <alignment horizontal="center" vertical="center"/>
    </xf>
    <xf numFmtId="1" fontId="40" fillId="17" borderId="33" xfId="0" applyNumberFormat="1" applyFont="1" applyFill="1" applyBorder="1" applyAlignment="1">
      <alignment horizontal="center" vertical="center"/>
    </xf>
    <xf numFmtId="2" fontId="40" fillId="17" borderId="33" xfId="0" applyNumberFormat="1" applyFont="1" applyFill="1" applyBorder="1" applyAlignment="1">
      <alignment horizontal="center" vertical="center"/>
    </xf>
    <xf numFmtId="2" fontId="42" fillId="17" borderId="40" xfId="0" applyNumberFormat="1" applyFont="1" applyFill="1" applyBorder="1" applyAlignment="1">
      <alignment horizontal="center" vertical="center"/>
    </xf>
    <xf numFmtId="164" fontId="40" fillId="17" borderId="35" xfId="0" applyNumberFormat="1" applyFont="1" applyFill="1" applyBorder="1" applyAlignment="1">
      <alignment horizontal="center" vertical="center"/>
    </xf>
    <xf numFmtId="164" fontId="40" fillId="17" borderId="51" xfId="0" applyNumberFormat="1" applyFont="1" applyFill="1" applyBorder="1" applyAlignment="1">
      <alignment horizontal="center" vertical="center"/>
    </xf>
    <xf numFmtId="164" fontId="40" fillId="17" borderId="40" xfId="0" applyNumberFormat="1" applyFont="1" applyFill="1" applyBorder="1" applyAlignment="1">
      <alignment horizontal="center" vertical="center"/>
    </xf>
    <xf numFmtId="164" fontId="40" fillId="17" borderId="33" xfId="0" applyNumberFormat="1" applyFont="1" applyFill="1" applyBorder="1" applyAlignment="1">
      <alignment horizontal="center" vertical="center"/>
    </xf>
    <xf numFmtId="164" fontId="42" fillId="16" borderId="32" xfId="0" applyNumberFormat="1" applyFont="1" applyFill="1" applyBorder="1" applyAlignment="1">
      <alignment horizontal="center" vertical="center"/>
    </xf>
    <xf numFmtId="164" fontId="42" fillId="16" borderId="39" xfId="0" applyNumberFormat="1" applyFont="1" applyFill="1" applyBorder="1" applyAlignment="1">
      <alignment horizontal="center" vertical="center"/>
    </xf>
    <xf numFmtId="1" fontId="40" fillId="16" borderId="31" xfId="0" applyNumberFormat="1" applyFont="1" applyFill="1" applyBorder="1" applyAlignment="1">
      <alignment horizontal="center" vertical="center"/>
    </xf>
    <xf numFmtId="1" fontId="40" fillId="16" borderId="32" xfId="0" applyNumberFormat="1" applyFont="1" applyFill="1" applyBorder="1" applyAlignment="1">
      <alignment horizontal="center" vertical="center"/>
    </xf>
    <xf numFmtId="2" fontId="40" fillId="16" borderId="32" xfId="0" applyNumberFormat="1" applyFont="1" applyFill="1" applyBorder="1" applyAlignment="1">
      <alignment horizontal="center" vertical="center"/>
    </xf>
    <xf numFmtId="2" fontId="42" fillId="16" borderId="39" xfId="0" applyNumberFormat="1" applyFont="1" applyFill="1" applyBorder="1" applyAlignment="1">
      <alignment horizontal="center" vertical="center"/>
    </xf>
    <xf numFmtId="164" fontId="40" fillId="16" borderId="31" xfId="0" applyNumberFormat="1" applyFont="1" applyFill="1" applyBorder="1" applyAlignment="1">
      <alignment horizontal="center" vertical="center"/>
    </xf>
    <xf numFmtId="164" fontId="40" fillId="16" borderId="23" xfId="0" applyNumberFormat="1" applyFont="1" applyFill="1" applyBorder="1" applyAlignment="1">
      <alignment horizontal="center" vertical="center"/>
    </xf>
    <xf numFmtId="164" fontId="40" fillId="16" borderId="39" xfId="0" applyNumberFormat="1" applyFont="1" applyFill="1" applyBorder="1" applyAlignment="1">
      <alignment horizontal="center" vertical="center"/>
    </xf>
    <xf numFmtId="164" fontId="40" fillId="16" borderId="32" xfId="0" applyNumberFormat="1" applyFont="1" applyFill="1" applyBorder="1" applyAlignment="1">
      <alignment horizontal="center" vertical="center"/>
    </xf>
    <xf numFmtId="0" fontId="114" fillId="10" borderId="52" xfId="0" applyFont="1" applyFill="1" applyBorder="1" applyAlignment="1">
      <alignment vertical="center"/>
    </xf>
    <xf numFmtId="0" fontId="114" fillId="10" borderId="53" xfId="0" applyFont="1" applyFill="1" applyBorder="1" applyAlignment="1">
      <alignment vertical="center"/>
    </xf>
    <xf numFmtId="0" fontId="114" fillId="10" borderId="53" xfId="0" applyFont="1" applyFill="1" applyBorder="1" applyAlignment="1">
      <alignment vertical="center" wrapText="1"/>
    </xf>
    <xf numFmtId="0" fontId="114" fillId="10" borderId="3" xfId="0" applyFont="1" applyFill="1" applyBorder="1" applyAlignment="1">
      <alignment vertical="center"/>
    </xf>
    <xf numFmtId="0" fontId="107" fillId="8" borderId="20" xfId="0" applyFont="1" applyFill="1" applyBorder="1" applyAlignment="1">
      <alignment horizontal="center" vertical="center"/>
    </xf>
    <xf numFmtId="0" fontId="49" fillId="0" borderId="32" xfId="0" applyNumberFormat="1" applyFont="1" applyFill="1" applyBorder="1"/>
    <xf numFmtId="2" fontId="89" fillId="12" borderId="64" xfId="0" applyNumberFormat="1" applyFont="1" applyFill="1" applyBorder="1" applyAlignment="1">
      <alignment horizontal="center" vertical="center"/>
    </xf>
    <xf numFmtId="0" fontId="49" fillId="3" borderId="16" xfId="0" applyFont="1" applyFill="1" applyBorder="1" applyAlignment="1">
      <alignment horizontal="left" vertical="center" wrapText="1"/>
    </xf>
    <xf numFmtId="0" fontId="49" fillId="3" borderId="0" xfId="0" applyFont="1" applyFill="1" applyAlignment="1">
      <alignment horizontal="left" vertical="center" wrapText="1"/>
    </xf>
    <xf numFmtId="0" fontId="41" fillId="5" borderId="0" xfId="0" applyFont="1" applyFill="1" applyAlignment="1">
      <alignment horizontal="center" vertical="center" wrapText="1"/>
    </xf>
    <xf numFmtId="14" fontId="31" fillId="3" borderId="0" xfId="0" applyNumberFormat="1" applyFont="1" applyFill="1" applyAlignment="1">
      <alignment horizontal="left"/>
    </xf>
    <xf numFmtId="14" fontId="30" fillId="3" borderId="0" xfId="0" applyNumberFormat="1" applyFont="1" applyFill="1" applyAlignment="1">
      <alignment horizontal="left"/>
    </xf>
    <xf numFmtId="0" fontId="74" fillId="5" borderId="42" xfId="0" applyFont="1" applyFill="1" applyBorder="1" applyAlignment="1">
      <alignment horizontal="center" vertical="center" wrapText="1"/>
    </xf>
    <xf numFmtId="0" fontId="74" fillId="5" borderId="60" xfId="0" applyFont="1" applyFill="1" applyBorder="1" applyAlignment="1">
      <alignment horizontal="center" vertical="center" wrapText="1"/>
    </xf>
    <xf numFmtId="0" fontId="74" fillId="5" borderId="41" xfId="0" applyFont="1" applyFill="1" applyBorder="1" applyAlignment="1">
      <alignment horizontal="center" vertical="center" wrapText="1"/>
    </xf>
    <xf numFmtId="0" fontId="74" fillId="5" borderId="59" xfId="0" applyFont="1" applyFill="1" applyBorder="1" applyAlignment="1">
      <alignment horizontal="center" vertical="center" wrapText="1"/>
    </xf>
    <xf numFmtId="0" fontId="99" fillId="5" borderId="6" xfId="0" applyFont="1" applyFill="1" applyBorder="1" applyAlignment="1">
      <alignment horizontal="center" vertical="center" wrapText="1"/>
    </xf>
    <xf numFmtId="0" fontId="99" fillId="5" borderId="7" xfId="0" applyFont="1" applyFill="1" applyBorder="1" applyAlignment="1">
      <alignment horizontal="center" vertical="center" wrapText="1"/>
    </xf>
    <xf numFmtId="0" fontId="99" fillId="5" borderId="8" xfId="0" applyFont="1" applyFill="1" applyBorder="1" applyAlignment="1">
      <alignment horizontal="center" vertical="center" wrapText="1"/>
    </xf>
    <xf numFmtId="0" fontId="75" fillId="5" borderId="37" xfId="2" applyFont="1" applyFill="1" applyBorder="1" applyAlignment="1">
      <alignment horizontal="center" vertical="center" wrapText="1"/>
    </xf>
    <xf numFmtId="0" fontId="75" fillId="5" borderId="31" xfId="2" applyFont="1" applyFill="1" applyBorder="1" applyAlignment="1">
      <alignment horizontal="center" vertical="center" wrapText="1"/>
    </xf>
    <xf numFmtId="0" fontId="75" fillId="5" borderId="35" xfId="2" applyFont="1" applyFill="1" applyBorder="1" applyAlignment="1">
      <alignment horizontal="center" vertical="center" wrapText="1"/>
    </xf>
    <xf numFmtId="0" fontId="77" fillId="5" borderId="31" xfId="2" applyFont="1" applyFill="1" applyBorder="1" applyAlignment="1">
      <alignment horizontal="center" vertical="center" wrapText="1"/>
    </xf>
    <xf numFmtId="0" fontId="77" fillId="5" borderId="35" xfId="2" applyFont="1" applyFill="1" applyBorder="1" applyAlignment="1">
      <alignment horizontal="center" vertical="center" wrapText="1"/>
    </xf>
    <xf numFmtId="0" fontId="74" fillId="5" borderId="38" xfId="0" applyFont="1" applyFill="1" applyBorder="1" applyAlignment="1">
      <alignment horizontal="center" vertical="center" wrapText="1"/>
    </xf>
    <xf numFmtId="0" fontId="74" fillId="5" borderId="32" xfId="0" applyFont="1" applyFill="1" applyBorder="1" applyAlignment="1">
      <alignment horizontal="center" vertical="center"/>
    </xf>
    <xf numFmtId="0" fontId="74" fillId="5" borderId="72" xfId="0" applyFont="1" applyFill="1" applyBorder="1" applyAlignment="1">
      <alignment horizontal="center" vertical="center"/>
    </xf>
    <xf numFmtId="0" fontId="73" fillId="5" borderId="42" xfId="0" applyFont="1" applyFill="1" applyBorder="1" applyAlignment="1">
      <alignment horizontal="center" vertical="center" wrapText="1"/>
    </xf>
    <xf numFmtId="0" fontId="73" fillId="5" borderId="60" xfId="0" applyFont="1" applyFill="1" applyBorder="1" applyAlignment="1">
      <alignment horizontal="center" vertical="center" wrapText="1"/>
    </xf>
    <xf numFmtId="0" fontId="74" fillId="5" borderId="32" xfId="0" applyFont="1" applyFill="1" applyBorder="1" applyAlignment="1">
      <alignment horizontal="center" vertical="center" wrapText="1"/>
    </xf>
    <xf numFmtId="0" fontId="74" fillId="5" borderId="72" xfId="0" applyFont="1" applyFill="1" applyBorder="1" applyAlignment="1">
      <alignment horizontal="center" vertical="center" wrapText="1"/>
    </xf>
    <xf numFmtId="0" fontId="74" fillId="5" borderId="43" xfId="0" applyFont="1" applyFill="1" applyBorder="1" applyAlignment="1">
      <alignment horizontal="center" vertical="center" wrapText="1"/>
    </xf>
    <xf numFmtId="0" fontId="74" fillId="5" borderId="61" xfId="0" applyFont="1" applyFill="1" applyBorder="1" applyAlignment="1">
      <alignment horizontal="center" vertical="center"/>
    </xf>
    <xf numFmtId="0" fontId="74" fillId="5" borderId="75" xfId="0" applyFont="1" applyFill="1" applyBorder="1" applyAlignment="1">
      <alignment horizontal="center" vertical="center"/>
    </xf>
    <xf numFmtId="0" fontId="23" fillId="2" borderId="51" xfId="0" applyFont="1" applyFill="1" applyBorder="1" applyAlignment="1">
      <alignment horizontal="left" vertical="center" wrapText="1"/>
    </xf>
    <xf numFmtId="0" fontId="23" fillId="2" borderId="57" xfId="0" applyFont="1" applyFill="1" applyBorder="1" applyAlignment="1">
      <alignment horizontal="left" vertical="center" wrapText="1"/>
    </xf>
    <xf numFmtId="0" fontId="23" fillId="2" borderId="50" xfId="0" applyFont="1" applyFill="1" applyBorder="1" applyAlignment="1">
      <alignment horizontal="left" vertical="center" wrapText="1"/>
    </xf>
    <xf numFmtId="0" fontId="39" fillId="2" borderId="0" xfId="0" applyFont="1" applyFill="1" applyAlignment="1">
      <alignment horizontal="center" vertical="center" wrapText="1"/>
    </xf>
    <xf numFmtId="0" fontId="63" fillId="6" borderId="53" xfId="0" applyNumberFormat="1" applyFont="1" applyFill="1" applyBorder="1" applyAlignment="1">
      <alignment horizontal="left" vertical="center"/>
    </xf>
    <xf numFmtId="0" fontId="63" fillId="6" borderId="54" xfId="0" applyNumberFormat="1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left" vertical="center"/>
    </xf>
    <xf numFmtId="0" fontId="40" fillId="6" borderId="12" xfId="0" applyFont="1" applyFill="1" applyBorder="1" applyAlignment="1">
      <alignment horizontal="left" vertical="center"/>
    </xf>
    <xf numFmtId="0" fontId="39" fillId="4" borderId="6" xfId="0" applyFont="1" applyFill="1" applyBorder="1" applyAlignment="1">
      <alignment horizontal="center" wrapText="1"/>
    </xf>
    <xf numFmtId="0" fontId="39" fillId="4" borderId="7" xfId="0" applyFont="1" applyFill="1" applyBorder="1" applyAlignment="1">
      <alignment horizontal="center" wrapText="1"/>
    </xf>
    <xf numFmtId="0" fontId="40" fillId="3" borderId="0" xfId="0" applyFont="1" applyFill="1" applyBorder="1" applyAlignment="1">
      <alignment horizontal="center" vertical="center" wrapText="1"/>
    </xf>
    <xf numFmtId="0" fontId="39" fillId="3" borderId="0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 wrapText="1"/>
    </xf>
    <xf numFmtId="0" fontId="14" fillId="5" borderId="6" xfId="2" applyFont="1" applyFill="1" applyBorder="1" applyAlignment="1">
      <alignment horizontal="center" vertical="center" wrapText="1"/>
    </xf>
    <xf numFmtId="0" fontId="42" fillId="5" borderId="7" xfId="2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left" vertical="center"/>
    </xf>
    <xf numFmtId="0" fontId="39" fillId="5" borderId="7" xfId="0" applyFont="1" applyFill="1" applyBorder="1" applyAlignment="1">
      <alignment horizontal="left" vertical="center"/>
    </xf>
    <xf numFmtId="0" fontId="39" fillId="5" borderId="1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9" fillId="5" borderId="27" xfId="0" applyFont="1" applyFill="1" applyBorder="1" applyAlignment="1">
      <alignment horizontal="left" vertical="center"/>
    </xf>
    <xf numFmtId="0" fontId="39" fillId="5" borderId="17" xfId="0" applyFont="1" applyFill="1" applyBorder="1" applyAlignment="1">
      <alignment horizontal="left" vertical="center"/>
    </xf>
    <xf numFmtId="0" fontId="39" fillId="5" borderId="34" xfId="0" applyFont="1" applyFill="1" applyBorder="1" applyAlignment="1">
      <alignment horizontal="center" vertical="center"/>
    </xf>
    <xf numFmtId="0" fontId="39" fillId="5" borderId="57" xfId="0" applyFont="1" applyFill="1" applyBorder="1" applyAlignment="1">
      <alignment horizontal="center" vertical="center"/>
    </xf>
    <xf numFmtId="0" fontId="60" fillId="5" borderId="4" xfId="0" applyFont="1" applyFill="1" applyBorder="1" applyAlignment="1">
      <alignment horizontal="center" vertical="center"/>
    </xf>
    <xf numFmtId="0" fontId="60" fillId="5" borderId="9" xfId="0" applyFont="1" applyFill="1" applyBorder="1" applyAlignment="1">
      <alignment horizontal="center" vertical="center"/>
    </xf>
    <xf numFmtId="14" fontId="13" fillId="0" borderId="0" xfId="0" applyNumberFormat="1" applyFont="1" applyAlignment="1">
      <alignment horizontal="center"/>
    </xf>
    <xf numFmtId="0" fontId="39" fillId="2" borderId="4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</cellXfs>
  <cellStyles count="3">
    <cellStyle name="Link" xfId="2" builtinId="8"/>
    <cellStyle name="Standard" xfId="0" builtinId="0"/>
    <cellStyle name="Standard 2" xfId="1"/>
  </cellStyles>
  <dxfs count="15">
    <dxf>
      <font>
        <b/>
        <i val="0"/>
      </font>
    </dxf>
    <dxf>
      <font>
        <b val="0"/>
        <i/>
      </font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ill>
        <patternFill>
          <bgColor theme="0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b val="0"/>
        <i val="0"/>
      </font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fgColor theme="0"/>
          <bgColor theme="0"/>
        </patternFill>
      </fill>
    </dxf>
    <dxf>
      <font>
        <b/>
        <i val="0"/>
        <color auto="1"/>
      </font>
      <fill>
        <patternFill patternType="solid">
          <fgColor rgb="FFFFFF99"/>
          <bgColor rgb="FFFFFF99"/>
        </patternFill>
      </fill>
    </dxf>
  </dxfs>
  <tableStyles count="1" defaultTableStyle="TableStyleMedium2" defaultPivotStyle="PivotStyleLight16">
    <tableStyle name="MySqlDefault" pivot="0" table="0" count="0"/>
  </tableStyles>
  <colors>
    <mruColors>
      <color rgb="FFFFFF99"/>
      <color rgb="FFFFFFCC"/>
      <color rgb="FF99FF99"/>
      <color rgb="FFFFFF00"/>
      <color rgb="FF41AF2D"/>
      <color rgb="FF99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94053132465759"/>
          <c:y val="7.7358067106927275E-2"/>
          <c:w val="0.39166068962343509"/>
          <c:h val="0.70610947473369545"/>
        </c:manualLayout>
      </c:layout>
      <c:radarChart>
        <c:radarStyle val="filled"/>
        <c:varyColors val="0"/>
        <c:ser>
          <c:idx val="0"/>
          <c:order val="1"/>
          <c:tx>
            <c:strRef>
              <c:f>abbildung!$A$6</c:f>
              <c:strCache>
                <c:ptCount val="1"/>
                <c:pt idx="0">
                  <c:v>Äusserer Rand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cat>
            <c:strRef>
              <c:f>abbildung!$B$5:$N$5</c:f>
              <c:strCache>
                <c:ptCount val="13"/>
                <c:pt idx="0">
                  <c:v>Anteil optimal konditionierter Kühe</c:v>
                </c:pt>
                <c:pt idx="1">
                  <c:v>Anteil sauberer Kühe</c:v>
                </c:pt>
                <c:pt idx="2">
                  <c:v>Anteil Kühe ohne Schaden</c:v>
                </c:pt>
                <c:pt idx="3">
                  <c:v>Anteil Kühe ohne Lahmheit</c:v>
                </c:pt>
                <c:pt idx="4">
                  <c:v>Enthornungspraxis</c:v>
                </c:pt>
                <c:pt idx="5">
                  <c:v>Zugang Weide</c:v>
                </c:pt>
                <c:pt idx="6">
                  <c:v>Zugang Auslauf</c:v>
                </c:pt>
                <c:pt idx="7">
                  <c:v>Wasserversorgung</c:v>
                </c:pt>
                <c:pt idx="8">
                  <c:v>Platzangebot in Stallperiode</c:v>
                </c:pt>
                <c:pt idx="9">
                  <c:v>Liegeplätze pro Tier</c:v>
                </c:pt>
                <c:pt idx="10">
                  <c:v>Fressplätze pro Tier</c:v>
                </c:pt>
                <c:pt idx="11">
                  <c:v>Anteil eutergesunder Kühe</c:v>
                </c:pt>
                <c:pt idx="12">
                  <c:v>Anteil Kühe ohne Stoffwechselprobleme</c:v>
                </c:pt>
              </c:strCache>
            </c:strRef>
          </c:cat>
          <c:val>
            <c:numRef>
              <c:f>abbildung!$B$7:$N$7</c:f>
              <c:numCache>
                <c:formatCode>General</c:formatCode>
                <c:ptCount val="13"/>
                <c:pt idx="0">
                  <c:v>100</c:v>
                </c:pt>
                <c:pt idx="1">
                  <c:v>84.62</c:v>
                </c:pt>
                <c:pt idx="2">
                  <c:v>97.53</c:v>
                </c:pt>
                <c:pt idx="3">
                  <c:v>100</c:v>
                </c:pt>
                <c:pt idx="4">
                  <c:v>100</c:v>
                </c:pt>
                <c:pt idx="5">
                  <c:v>79.45</c:v>
                </c:pt>
                <c:pt idx="6">
                  <c:v>99</c:v>
                </c:pt>
                <c:pt idx="7">
                  <c:v>99</c:v>
                </c:pt>
                <c:pt idx="8">
                  <c:v>92.88</c:v>
                </c:pt>
                <c:pt idx="9">
                  <c:v>76.19</c:v>
                </c:pt>
                <c:pt idx="10">
                  <c:v>82.69</c:v>
                </c:pt>
                <c:pt idx="11">
                  <c:v>76.42</c:v>
                </c:pt>
                <c:pt idx="12">
                  <c:v>88.51</c:v>
                </c:pt>
              </c:numCache>
            </c:numRef>
          </c:val>
        </c:ser>
        <c:ser>
          <c:idx val="1"/>
          <c:order val="2"/>
          <c:tx>
            <c:strRef>
              <c:f>abbildung!$A$7</c:f>
              <c:strCache>
                <c:ptCount val="1"/>
                <c:pt idx="0">
                  <c:v>25% besten Pilotbetriebe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</c:spPr>
          <c:cat>
            <c:strRef>
              <c:f>abbildung!$B$5:$N$5</c:f>
              <c:strCache>
                <c:ptCount val="13"/>
                <c:pt idx="0">
                  <c:v>Anteil optimal konditionierter Kühe</c:v>
                </c:pt>
                <c:pt idx="1">
                  <c:v>Anteil sauberer Kühe</c:v>
                </c:pt>
                <c:pt idx="2">
                  <c:v>Anteil Kühe ohne Schaden</c:v>
                </c:pt>
                <c:pt idx="3">
                  <c:v>Anteil Kühe ohne Lahmheit</c:v>
                </c:pt>
                <c:pt idx="4">
                  <c:v>Enthornungspraxis</c:v>
                </c:pt>
                <c:pt idx="5">
                  <c:v>Zugang Weide</c:v>
                </c:pt>
                <c:pt idx="6">
                  <c:v>Zugang Auslauf</c:v>
                </c:pt>
                <c:pt idx="7">
                  <c:v>Wasserversorgung</c:v>
                </c:pt>
                <c:pt idx="8">
                  <c:v>Platzangebot in Stallperiode</c:v>
                </c:pt>
                <c:pt idx="9">
                  <c:v>Liegeplätze pro Tier</c:v>
                </c:pt>
                <c:pt idx="10">
                  <c:v>Fressplätze pro Tier</c:v>
                </c:pt>
                <c:pt idx="11">
                  <c:v>Anteil eutergesunder Kühe</c:v>
                </c:pt>
                <c:pt idx="12">
                  <c:v>Anteil Kühe ohne Stoffwechselprobleme</c:v>
                </c:pt>
              </c:strCache>
            </c:strRef>
          </c:cat>
          <c:val>
            <c:numRef>
              <c:f>abbildung!$B$7:$N$7</c:f>
              <c:numCache>
                <c:formatCode>General</c:formatCode>
                <c:ptCount val="13"/>
                <c:pt idx="0">
                  <c:v>100</c:v>
                </c:pt>
                <c:pt idx="1">
                  <c:v>84.62</c:v>
                </c:pt>
                <c:pt idx="2">
                  <c:v>97.53</c:v>
                </c:pt>
                <c:pt idx="3">
                  <c:v>100</c:v>
                </c:pt>
                <c:pt idx="4">
                  <c:v>100</c:v>
                </c:pt>
                <c:pt idx="5">
                  <c:v>79.45</c:v>
                </c:pt>
                <c:pt idx="6">
                  <c:v>99</c:v>
                </c:pt>
                <c:pt idx="7">
                  <c:v>99</c:v>
                </c:pt>
                <c:pt idx="8">
                  <c:v>92.88</c:v>
                </c:pt>
                <c:pt idx="9">
                  <c:v>76.19</c:v>
                </c:pt>
                <c:pt idx="10">
                  <c:v>82.69</c:v>
                </c:pt>
                <c:pt idx="11">
                  <c:v>76.42</c:v>
                </c:pt>
                <c:pt idx="12">
                  <c:v>88.51</c:v>
                </c:pt>
              </c:numCache>
            </c:numRef>
          </c:val>
        </c:ser>
        <c:ser>
          <c:idx val="2"/>
          <c:order val="3"/>
          <c:tx>
            <c:strRef>
              <c:f>abbildung!$A$8</c:f>
              <c:strCache>
                <c:ptCount val="1"/>
                <c:pt idx="0">
                  <c:v>PB Quartil 3 </c:v>
                </c:pt>
              </c:strCache>
            </c:strRef>
          </c:tx>
          <c:spPr>
            <a:solidFill>
              <a:schemeClr val="bg1"/>
            </a:solidFill>
          </c:spPr>
          <c:cat>
            <c:strRef>
              <c:f>abbildung!$B$5:$N$5</c:f>
              <c:strCache>
                <c:ptCount val="13"/>
                <c:pt idx="0">
                  <c:v>Anteil optimal konditionierter Kühe</c:v>
                </c:pt>
                <c:pt idx="1">
                  <c:v>Anteil sauberer Kühe</c:v>
                </c:pt>
                <c:pt idx="2">
                  <c:v>Anteil Kühe ohne Schaden</c:v>
                </c:pt>
                <c:pt idx="3">
                  <c:v>Anteil Kühe ohne Lahmheit</c:v>
                </c:pt>
                <c:pt idx="4">
                  <c:v>Enthornungspraxis</c:v>
                </c:pt>
                <c:pt idx="5">
                  <c:v>Zugang Weide</c:v>
                </c:pt>
                <c:pt idx="6">
                  <c:v>Zugang Auslauf</c:v>
                </c:pt>
                <c:pt idx="7">
                  <c:v>Wasserversorgung</c:v>
                </c:pt>
                <c:pt idx="8">
                  <c:v>Platzangebot in Stallperiode</c:v>
                </c:pt>
                <c:pt idx="9">
                  <c:v>Liegeplätze pro Tier</c:v>
                </c:pt>
                <c:pt idx="10">
                  <c:v>Fressplätze pro Tier</c:v>
                </c:pt>
                <c:pt idx="11">
                  <c:v>Anteil eutergesunder Kühe</c:v>
                </c:pt>
                <c:pt idx="12">
                  <c:v>Anteil Kühe ohne Stoffwechselprobleme</c:v>
                </c:pt>
              </c:strCache>
            </c:strRef>
          </c:cat>
          <c:val>
            <c:numRef>
              <c:f>abbildung!$B$8:$N$8</c:f>
              <c:numCache>
                <c:formatCode>General</c:formatCode>
                <c:ptCount val="13"/>
                <c:pt idx="0">
                  <c:v>97.9</c:v>
                </c:pt>
                <c:pt idx="1">
                  <c:v>45.97</c:v>
                </c:pt>
                <c:pt idx="2">
                  <c:v>93.94</c:v>
                </c:pt>
                <c:pt idx="3">
                  <c:v>98</c:v>
                </c:pt>
                <c:pt idx="4">
                  <c:v>98</c:v>
                </c:pt>
                <c:pt idx="5">
                  <c:v>59.32</c:v>
                </c:pt>
                <c:pt idx="6">
                  <c:v>98</c:v>
                </c:pt>
                <c:pt idx="7">
                  <c:v>98</c:v>
                </c:pt>
                <c:pt idx="8">
                  <c:v>67.97</c:v>
                </c:pt>
                <c:pt idx="9">
                  <c:v>58.04</c:v>
                </c:pt>
                <c:pt idx="10">
                  <c:v>51.43</c:v>
                </c:pt>
                <c:pt idx="11">
                  <c:v>56.84</c:v>
                </c:pt>
                <c:pt idx="12">
                  <c:v>84.19</c:v>
                </c:pt>
              </c:numCache>
            </c:numRef>
          </c:val>
        </c:ser>
        <c:ser>
          <c:idx val="3"/>
          <c:order val="4"/>
          <c:tx>
            <c:strRef>
              <c:f>abbildung!$A$9</c:f>
              <c:strCache>
                <c:ptCount val="1"/>
                <c:pt idx="0">
                  <c:v>25% schlechtesten Pilotbetriebe</c:v>
                </c:pt>
              </c:strCache>
            </c:strRef>
          </c:tx>
          <c:spPr>
            <a:solidFill>
              <a:srgbClr val="FFE79B"/>
            </a:solidFill>
          </c:spPr>
          <c:cat>
            <c:strRef>
              <c:f>abbildung!$B$5:$N$5</c:f>
              <c:strCache>
                <c:ptCount val="13"/>
                <c:pt idx="0">
                  <c:v>Anteil optimal konditionierter Kühe</c:v>
                </c:pt>
                <c:pt idx="1">
                  <c:v>Anteil sauberer Kühe</c:v>
                </c:pt>
                <c:pt idx="2">
                  <c:v>Anteil Kühe ohne Schaden</c:v>
                </c:pt>
                <c:pt idx="3">
                  <c:v>Anteil Kühe ohne Lahmheit</c:v>
                </c:pt>
                <c:pt idx="4">
                  <c:v>Enthornungspraxis</c:v>
                </c:pt>
                <c:pt idx="5">
                  <c:v>Zugang Weide</c:v>
                </c:pt>
                <c:pt idx="6">
                  <c:v>Zugang Auslauf</c:v>
                </c:pt>
                <c:pt idx="7">
                  <c:v>Wasserversorgung</c:v>
                </c:pt>
                <c:pt idx="8">
                  <c:v>Platzangebot in Stallperiode</c:v>
                </c:pt>
                <c:pt idx="9">
                  <c:v>Liegeplätze pro Tier</c:v>
                </c:pt>
                <c:pt idx="10">
                  <c:v>Fressplätze pro Tier</c:v>
                </c:pt>
                <c:pt idx="11">
                  <c:v>Anteil eutergesunder Kühe</c:v>
                </c:pt>
                <c:pt idx="12">
                  <c:v>Anteil Kühe ohne Stoffwechselprobleme</c:v>
                </c:pt>
              </c:strCache>
            </c:strRef>
          </c:cat>
          <c:val>
            <c:numRef>
              <c:f>abbildung!$B$9:$N$9</c:f>
              <c:numCache>
                <c:formatCode>General</c:formatCode>
                <c:ptCount val="13"/>
                <c:pt idx="0">
                  <c:v>88.49</c:v>
                </c:pt>
                <c:pt idx="1">
                  <c:v>10.199999999999999</c:v>
                </c:pt>
                <c:pt idx="2">
                  <c:v>82.87</c:v>
                </c:pt>
                <c:pt idx="3">
                  <c:v>88.98</c:v>
                </c:pt>
                <c:pt idx="4">
                  <c:v>75</c:v>
                </c:pt>
                <c:pt idx="5">
                  <c:v>2</c:v>
                </c:pt>
                <c:pt idx="6">
                  <c:v>2</c:v>
                </c:pt>
                <c:pt idx="7">
                  <c:v>7.25</c:v>
                </c:pt>
                <c:pt idx="8">
                  <c:v>46.45</c:v>
                </c:pt>
                <c:pt idx="9">
                  <c:v>45.83</c:v>
                </c:pt>
                <c:pt idx="10">
                  <c:v>38.75</c:v>
                </c:pt>
                <c:pt idx="11">
                  <c:v>39.380000000000003</c:v>
                </c:pt>
                <c:pt idx="12">
                  <c:v>74.69</c:v>
                </c:pt>
              </c:numCache>
            </c:numRef>
          </c:val>
        </c:ser>
        <c:ser>
          <c:idx val="4"/>
          <c:order val="5"/>
          <c:tx>
            <c:strRef>
              <c:f>abbildung!$A$10</c:f>
              <c:strCache>
                <c:ptCount val="1"/>
                <c:pt idx="0">
                  <c:v>PB Minimalwert</c:v>
                </c:pt>
              </c:strCache>
            </c:strRef>
          </c:tx>
          <c:spPr>
            <a:solidFill>
              <a:schemeClr val="bg1"/>
            </a:solidFill>
          </c:spPr>
          <c:cat>
            <c:strRef>
              <c:f>abbildung!$B$5:$N$5</c:f>
              <c:strCache>
                <c:ptCount val="13"/>
                <c:pt idx="0">
                  <c:v>Anteil optimal konditionierter Kühe</c:v>
                </c:pt>
                <c:pt idx="1">
                  <c:v>Anteil sauberer Kühe</c:v>
                </c:pt>
                <c:pt idx="2">
                  <c:v>Anteil Kühe ohne Schaden</c:v>
                </c:pt>
                <c:pt idx="3">
                  <c:v>Anteil Kühe ohne Lahmheit</c:v>
                </c:pt>
                <c:pt idx="4">
                  <c:v>Enthornungspraxis</c:v>
                </c:pt>
                <c:pt idx="5">
                  <c:v>Zugang Weide</c:v>
                </c:pt>
                <c:pt idx="6">
                  <c:v>Zugang Auslauf</c:v>
                </c:pt>
                <c:pt idx="7">
                  <c:v>Wasserversorgung</c:v>
                </c:pt>
                <c:pt idx="8">
                  <c:v>Platzangebot in Stallperiode</c:v>
                </c:pt>
                <c:pt idx="9">
                  <c:v>Liegeplätze pro Tier</c:v>
                </c:pt>
                <c:pt idx="10">
                  <c:v>Fressplätze pro Tier</c:v>
                </c:pt>
                <c:pt idx="11">
                  <c:v>Anteil eutergesunder Kühe</c:v>
                </c:pt>
                <c:pt idx="12">
                  <c:v>Anteil Kühe ohne Stoffwechselprobleme</c:v>
                </c:pt>
              </c:strCache>
            </c:strRef>
          </c:cat>
          <c:val>
            <c:numRef>
              <c:f>abbildung!$B$10:$N$10</c:f>
              <c:numCache>
                <c:formatCode>General</c:formatCode>
                <c:ptCount val="13"/>
                <c:pt idx="0">
                  <c:v>76.47</c:v>
                </c:pt>
                <c:pt idx="1">
                  <c:v>0</c:v>
                </c:pt>
                <c:pt idx="2">
                  <c:v>64</c:v>
                </c:pt>
                <c:pt idx="3">
                  <c:v>67.349999999999994</c:v>
                </c:pt>
                <c:pt idx="4">
                  <c:v>28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25.13</c:v>
                </c:pt>
                <c:pt idx="9">
                  <c:v>35.71</c:v>
                </c:pt>
                <c:pt idx="10">
                  <c:v>24.83</c:v>
                </c:pt>
                <c:pt idx="11">
                  <c:v>10.7</c:v>
                </c:pt>
                <c:pt idx="12">
                  <c:v>59.09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079776"/>
        <c:axId val="493077816"/>
      </c:radarChart>
      <c:radarChart>
        <c:radarStyle val="marker"/>
        <c:varyColors val="0"/>
        <c:ser>
          <c:idx val="6"/>
          <c:order val="0"/>
          <c:tx>
            <c:strRef>
              <c:f>abbildung!$A$12</c:f>
              <c:strCache>
                <c:ptCount val="1"/>
                <c:pt idx="0">
                  <c:v>0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diamond"/>
            <c:size val="15"/>
            <c:spPr>
              <a:solidFill>
                <a:srgbClr val="C00000"/>
              </a:solidFill>
              <a:ln w="28575"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strRef>
              <c:f>abbildung!$B$5:$N$5</c:f>
              <c:strCache>
                <c:ptCount val="13"/>
                <c:pt idx="0">
                  <c:v>Anteil optimal konditionierter Kühe</c:v>
                </c:pt>
                <c:pt idx="1">
                  <c:v>Anteil sauberer Kühe</c:v>
                </c:pt>
                <c:pt idx="2">
                  <c:v>Anteil Kühe ohne Schaden</c:v>
                </c:pt>
                <c:pt idx="3">
                  <c:v>Anteil Kühe ohne Lahmheit</c:v>
                </c:pt>
                <c:pt idx="4">
                  <c:v>Enthornungspraxis</c:v>
                </c:pt>
                <c:pt idx="5">
                  <c:v>Zugang Weide</c:v>
                </c:pt>
                <c:pt idx="6">
                  <c:v>Zugang Auslauf</c:v>
                </c:pt>
                <c:pt idx="7">
                  <c:v>Wasserversorgung</c:v>
                </c:pt>
                <c:pt idx="8">
                  <c:v>Platzangebot in Stallperiode</c:v>
                </c:pt>
                <c:pt idx="9">
                  <c:v>Liegeplätze pro Tier</c:v>
                </c:pt>
                <c:pt idx="10">
                  <c:v>Fressplätze pro Tier</c:v>
                </c:pt>
                <c:pt idx="11">
                  <c:v>Anteil eutergesunder Kühe</c:v>
                </c:pt>
                <c:pt idx="12">
                  <c:v>Anteil Kühe ohne Stoffwechselprobleme</c:v>
                </c:pt>
              </c:strCache>
            </c:strRef>
          </c:cat>
          <c:val>
            <c:numRef>
              <c:f>abbildung!$B$12:$N$12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6"/>
          <c:tx>
            <c:strRef>
              <c:f>abbildung!$A$11</c:f>
              <c:strCache>
                <c:ptCount val="1"/>
                <c:pt idx="0">
                  <c:v>Zielwerte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8"/>
            <c:spPr>
              <a:solidFill>
                <a:srgbClr val="00B050"/>
              </a:solidFill>
              <a:ln w="127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abbildung!$B$5:$N$5</c:f>
              <c:strCache>
                <c:ptCount val="13"/>
                <c:pt idx="0">
                  <c:v>Anteil optimal konditionierter Kühe</c:v>
                </c:pt>
                <c:pt idx="1">
                  <c:v>Anteil sauberer Kühe</c:v>
                </c:pt>
                <c:pt idx="2">
                  <c:v>Anteil Kühe ohne Schaden</c:v>
                </c:pt>
                <c:pt idx="3">
                  <c:v>Anteil Kühe ohne Lahmheit</c:v>
                </c:pt>
                <c:pt idx="4">
                  <c:v>Enthornungspraxis</c:v>
                </c:pt>
                <c:pt idx="5">
                  <c:v>Zugang Weide</c:v>
                </c:pt>
                <c:pt idx="6">
                  <c:v>Zugang Auslauf</c:v>
                </c:pt>
                <c:pt idx="7">
                  <c:v>Wasserversorgung</c:v>
                </c:pt>
                <c:pt idx="8">
                  <c:v>Platzangebot in Stallperiode</c:v>
                </c:pt>
                <c:pt idx="9">
                  <c:v>Liegeplätze pro Tier</c:v>
                </c:pt>
                <c:pt idx="10">
                  <c:v>Fressplätze pro Tier</c:v>
                </c:pt>
                <c:pt idx="11">
                  <c:v>Anteil eutergesunder Kühe</c:v>
                </c:pt>
                <c:pt idx="12">
                  <c:v>Anteil Kühe ohne Stoffwechselprobleme</c:v>
                </c:pt>
              </c:strCache>
            </c:strRef>
          </c:cat>
          <c:val>
            <c:numRef>
              <c:f>abbildung!$B$11:$N$11</c:f>
              <c:numCache>
                <c:formatCode>General</c:formatCode>
                <c:ptCount val="13"/>
                <c:pt idx="0">
                  <c:v>90</c:v>
                </c:pt>
                <c:pt idx="1">
                  <c:v>80</c:v>
                </c:pt>
                <c:pt idx="2">
                  <c:v>95</c:v>
                </c:pt>
                <c:pt idx="3">
                  <c:v>90</c:v>
                </c:pt>
                <c:pt idx="4">
                  <c:v>75</c:v>
                </c:pt>
                <c:pt idx="5">
                  <c:v>32.880000000000003</c:v>
                </c:pt>
                <c:pt idx="6">
                  <c:v>100</c:v>
                </c:pt>
                <c:pt idx="7">
                  <c:v>100</c:v>
                </c:pt>
                <c:pt idx="8">
                  <c:v>75</c:v>
                </c:pt>
                <c:pt idx="9">
                  <c:v>55</c:v>
                </c:pt>
                <c:pt idx="10">
                  <c:v>60</c:v>
                </c:pt>
                <c:pt idx="11">
                  <c:v>90</c:v>
                </c:pt>
                <c:pt idx="12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079384"/>
        <c:axId val="493078992"/>
      </c:radarChart>
      <c:catAx>
        <c:axId val="4930797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>
                <a:latin typeface="Helvetica" panose="020B0604020202020204" pitchFamily="34" charset="0"/>
                <a:cs typeface="Helvetica" panose="020B0604020202020204" pitchFamily="34" charset="0"/>
              </a:defRPr>
            </a:pPr>
            <a:endParaRPr lang="de-DE"/>
          </a:p>
        </c:txPr>
        <c:crossAx val="493077816"/>
        <c:crosses val="autoZero"/>
        <c:auto val="1"/>
        <c:lblAlgn val="ctr"/>
        <c:lblOffset val="100"/>
        <c:noMultiLvlLbl val="0"/>
      </c:catAx>
      <c:valAx>
        <c:axId val="493077816"/>
        <c:scaling>
          <c:orientation val="minMax"/>
          <c:max val="100"/>
          <c:min val="0"/>
        </c:scaling>
        <c:delete val="0"/>
        <c:axPos val="l"/>
        <c:majorGridlines>
          <c:spPr>
            <a:ln w="25400">
              <a:solidFill>
                <a:schemeClr val="tx1"/>
              </a:solidFill>
            </a:ln>
          </c:spPr>
        </c:majorGridlines>
        <c:minorGridlines/>
        <c:numFmt formatCode="#,#00" sourceLinked="0"/>
        <c:majorTickMark val="none"/>
        <c:minorTickMark val="none"/>
        <c:tickLblPos val="none"/>
        <c:spPr>
          <a:ln w="25400" cmpd="dbl">
            <a:solidFill>
              <a:schemeClr val="bg1">
                <a:lumMod val="50000"/>
              </a:schemeClr>
            </a:solidFill>
          </a:ln>
        </c:spPr>
        <c:txPr>
          <a:bodyPr rot="0" vert="wordArtVert"/>
          <a:lstStyle/>
          <a:p>
            <a:pPr>
              <a:defRPr/>
            </a:pPr>
            <a:endParaRPr lang="de-DE"/>
          </a:p>
        </c:txPr>
        <c:crossAx val="493079776"/>
        <c:crosses val="autoZero"/>
        <c:crossBetween val="between"/>
        <c:majorUnit val="100"/>
        <c:minorUnit val="100"/>
      </c:valAx>
      <c:valAx>
        <c:axId val="49307899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93079384"/>
        <c:crosses val="max"/>
        <c:crossBetween val="between"/>
      </c:valAx>
      <c:catAx>
        <c:axId val="493079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one"/>
        <c:crossAx val="493078992"/>
        <c:crosses val="max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4443201557677668"/>
          <c:y val="0.94507824432544452"/>
          <c:w val="0.85393776481734784"/>
          <c:h val="5.0672444143371805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Helvetica" panose="020B0604020202020204" pitchFamily="34" charset="0"/>
              <a:cs typeface="Helvetica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571780</xdr:colOff>
      <xdr:row>0</xdr:row>
      <xdr:rowOff>19050</xdr:rowOff>
    </xdr:from>
    <xdr:to>
      <xdr:col>12</xdr:col>
      <xdr:colOff>348054</xdr:colOff>
      <xdr:row>3</xdr:row>
      <xdr:rowOff>19300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0305" y="19050"/>
          <a:ext cx="2062274" cy="543175"/>
        </a:xfrm>
        <a:prstGeom prst="rect">
          <a:avLst/>
        </a:prstGeom>
      </xdr:spPr>
    </xdr:pic>
    <xdr:clientData/>
  </xdr:twoCellAnchor>
  <xdr:twoCellAnchor editAs="oneCell">
    <xdr:from>
      <xdr:col>0</xdr:col>
      <xdr:colOff>234950</xdr:colOff>
      <xdr:row>1</xdr:row>
      <xdr:rowOff>1056</xdr:rowOff>
    </xdr:from>
    <xdr:to>
      <xdr:col>3</xdr:col>
      <xdr:colOff>781075</xdr:colOff>
      <xdr:row>4</xdr:row>
      <xdr:rowOff>1306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950" y="180973"/>
          <a:ext cx="3216797" cy="540000"/>
        </a:xfrm>
        <a:prstGeom prst="rect">
          <a:avLst/>
        </a:prstGeom>
      </xdr:spPr>
    </xdr:pic>
    <xdr:clientData/>
  </xdr:twoCellAnchor>
  <xdr:twoCellAnchor editAs="oneCell">
    <xdr:from>
      <xdr:col>7</xdr:col>
      <xdr:colOff>38409</xdr:colOff>
      <xdr:row>0</xdr:row>
      <xdr:rowOff>19050</xdr:rowOff>
    </xdr:from>
    <xdr:to>
      <xdr:col>9</xdr:col>
      <xdr:colOff>105832</xdr:colOff>
      <xdr:row>3</xdr:row>
      <xdr:rowOff>19300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3009" y="19050"/>
          <a:ext cx="991348" cy="543175"/>
        </a:xfrm>
        <a:prstGeom prst="rect">
          <a:avLst/>
        </a:prstGeom>
      </xdr:spPr>
    </xdr:pic>
    <xdr:clientData/>
  </xdr:twoCellAnchor>
  <xdr:twoCellAnchor editAs="oneCell">
    <xdr:from>
      <xdr:col>5</xdr:col>
      <xdr:colOff>252494</xdr:colOff>
      <xdr:row>0</xdr:row>
      <xdr:rowOff>19050</xdr:rowOff>
    </xdr:from>
    <xdr:to>
      <xdr:col>6</xdr:col>
      <xdr:colOff>404432</xdr:colOff>
      <xdr:row>3</xdr:row>
      <xdr:rowOff>19300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0244" y="19050"/>
          <a:ext cx="913938" cy="543175"/>
        </a:xfrm>
        <a:prstGeom prst="rect">
          <a:avLst/>
        </a:prstGeom>
      </xdr:spPr>
    </xdr:pic>
    <xdr:clientData/>
  </xdr:twoCellAnchor>
  <xdr:twoCellAnchor editAs="oneCell">
    <xdr:from>
      <xdr:col>13</xdr:col>
      <xdr:colOff>28318</xdr:colOff>
      <xdr:row>0</xdr:row>
      <xdr:rowOff>19050</xdr:rowOff>
    </xdr:from>
    <xdr:to>
      <xdr:col>14</xdr:col>
      <xdr:colOff>728961</xdr:colOff>
      <xdr:row>3</xdr:row>
      <xdr:rowOff>19300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4843" y="19050"/>
          <a:ext cx="1462643" cy="543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722542</xdr:colOff>
      <xdr:row>18</xdr:row>
      <xdr:rowOff>47625</xdr:rowOff>
    </xdr:from>
    <xdr:to>
      <xdr:col>5</xdr:col>
      <xdr:colOff>723900</xdr:colOff>
      <xdr:row>20</xdr:row>
      <xdr:rowOff>107496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 flipH="1">
          <a:off x="9247417" y="4657725"/>
          <a:ext cx="1358" cy="421821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47625</xdr:rowOff>
    </xdr:from>
    <xdr:to>
      <xdr:col>2</xdr:col>
      <xdr:colOff>494235</xdr:colOff>
      <xdr:row>2</xdr:row>
      <xdr:rowOff>155792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47625"/>
          <a:ext cx="2742135" cy="470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1074965</xdr:colOff>
      <xdr:row>7</xdr:row>
      <xdr:rowOff>28575</xdr:rowOff>
    </xdr:from>
    <xdr:to>
      <xdr:col>5</xdr:col>
      <xdr:colOff>1076325</xdr:colOff>
      <xdr:row>9</xdr:row>
      <xdr:rowOff>136071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 flipH="1">
          <a:off x="10752365" y="1114425"/>
          <a:ext cx="1360" cy="469446"/>
        </a:xfrm>
        <a:prstGeom prst="straightConnector1">
          <a:avLst/>
        </a:prstGeom>
        <a:ln w="666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49610</xdr:rowOff>
    </xdr:from>
    <xdr:to>
      <xdr:col>2</xdr:col>
      <xdr:colOff>587898</xdr:colOff>
      <xdr:row>2</xdr:row>
      <xdr:rowOff>157777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438" y="49610"/>
          <a:ext cx="2731023" cy="4653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3</xdr:col>
      <xdr:colOff>322612</xdr:colOff>
      <xdr:row>2</xdr:row>
      <xdr:rowOff>155792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47625"/>
          <a:ext cx="2740018" cy="470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63500</xdr:rowOff>
    </xdr:from>
    <xdr:to>
      <xdr:col>2</xdr:col>
      <xdr:colOff>1149343</xdr:colOff>
      <xdr:row>3</xdr:row>
      <xdr:rowOff>483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63500"/>
          <a:ext cx="2732610" cy="4775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58017</xdr:colOff>
      <xdr:row>5</xdr:row>
      <xdr:rowOff>77931</xdr:rowOff>
    </xdr:from>
    <xdr:to>
      <xdr:col>15</xdr:col>
      <xdr:colOff>734291</xdr:colOff>
      <xdr:row>41</xdr:row>
      <xdr:rowOff>139411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355023</xdr:colOff>
      <xdr:row>0</xdr:row>
      <xdr:rowOff>51955</xdr:rowOff>
    </xdr:from>
    <xdr:to>
      <xdr:col>15</xdr:col>
      <xdr:colOff>732713</xdr:colOff>
      <xdr:row>2</xdr:row>
      <xdr:rowOff>117458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1" y="51955"/>
          <a:ext cx="3425690" cy="42918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0.00315</cdr:x>
      <cdr:y>0.00483</cdr:y>
    </cdr:from>
    <cdr:to>
      <cdr:x>0.11801</cdr:x>
      <cdr:y>0.02295</cdr:y>
    </cdr:to>
    <cdr:sp macro="" textlink="">
      <cdr:nvSpPr>
        <cdr:cNvPr id="3" name="Rechteck 2"/>
        <cdr:cNvSpPr/>
      </cdr:nvSpPr>
      <cdr:spPr>
        <a:xfrm xmlns:a="http://schemas.openxmlformats.org/drawingml/2006/main">
          <a:off x="50800" y="50800"/>
          <a:ext cx="1850571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0.00315</cdr:x>
      <cdr:y>0.00483</cdr:y>
    </cdr:from>
    <cdr:to>
      <cdr:x>0.11801</cdr:x>
      <cdr:y>0.02295</cdr:y>
    </cdr:to>
    <cdr:sp macro="" textlink="">
      <cdr:nvSpPr>
        <cdr:cNvPr id="4" name="Rechteck 3"/>
        <cdr:cNvSpPr/>
      </cdr:nvSpPr>
      <cdr:spPr>
        <a:xfrm xmlns:a="http://schemas.openxmlformats.org/drawingml/2006/main">
          <a:off x="50800" y="50800"/>
          <a:ext cx="1850571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0.00315</cdr:x>
      <cdr:y>0.00483</cdr:y>
    </cdr:from>
    <cdr:to>
      <cdr:x>0.11801</cdr:x>
      <cdr:y>0.02295</cdr:y>
    </cdr:to>
    <cdr:sp macro="" textlink="">
      <cdr:nvSpPr>
        <cdr:cNvPr id="5" name="Rechteck 4"/>
        <cdr:cNvSpPr/>
      </cdr:nvSpPr>
      <cdr:spPr>
        <a:xfrm xmlns:a="http://schemas.openxmlformats.org/drawingml/2006/main">
          <a:off x="50800" y="50800"/>
          <a:ext cx="1850571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0.00315</cdr:x>
      <cdr:y>0.00483</cdr:y>
    </cdr:from>
    <cdr:to>
      <cdr:x>0.11801</cdr:x>
      <cdr:y>0.02295</cdr:y>
    </cdr:to>
    <cdr:sp macro="" textlink="">
      <cdr:nvSpPr>
        <cdr:cNvPr id="6" name="Rechteck 5"/>
        <cdr:cNvSpPr/>
      </cdr:nvSpPr>
      <cdr:spPr>
        <a:xfrm xmlns:a="http://schemas.openxmlformats.org/drawingml/2006/main">
          <a:off x="50800" y="50800"/>
          <a:ext cx="1850571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0.00978</cdr:x>
      <cdr:y>0.12699</cdr:y>
    </cdr:from>
    <cdr:to>
      <cdr:x>0.13999</cdr:x>
      <cdr:y>0.21783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113911" y="839094"/>
          <a:ext cx="1516595" cy="60024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20000"/>
            <a:lumOff val="80000"/>
          </a:schemeClr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400" b="1">
              <a:latin typeface="Helvetica" panose="020B0604020202020204" pitchFamily="34" charset="0"/>
              <a:ea typeface="Tahoma" panose="020B0604030504040204" pitchFamily="34" charset="0"/>
              <a:cs typeface="Helvetica" panose="020B0604020202020204" pitchFamily="34" charset="0"/>
            </a:rPr>
            <a:t>Bereich MLP:</a:t>
          </a:r>
          <a:r>
            <a:rPr lang="de-DE" sz="1400" b="1" baseline="0">
              <a:latin typeface="Helvetica" panose="020B0604020202020204" pitchFamily="34" charset="0"/>
              <a:ea typeface="Tahoma" panose="020B0604030504040204" pitchFamily="34" charset="0"/>
              <a:cs typeface="Helvetica" panose="020B0604020202020204" pitchFamily="34" charset="0"/>
            </a:rPr>
            <a:t> </a:t>
          </a:r>
          <a:br>
            <a:rPr lang="de-DE" sz="1400" b="1" baseline="0">
              <a:latin typeface="Helvetica" panose="020B0604020202020204" pitchFamily="34" charset="0"/>
              <a:ea typeface="Tahoma" panose="020B0604030504040204" pitchFamily="34" charset="0"/>
              <a:cs typeface="Helvetica" panose="020B0604020202020204" pitchFamily="34" charset="0"/>
            </a:rPr>
          </a:br>
          <a:r>
            <a:rPr lang="de-DE" sz="1100" b="0" i="1" baseline="0">
              <a:latin typeface="Helvetica" panose="020B0604020202020204" pitchFamily="34" charset="0"/>
              <a:ea typeface="Tahoma" panose="020B0604030504040204" pitchFamily="34" charset="0"/>
              <a:cs typeface="Helvetica" panose="020B0604020202020204" pitchFamily="34" charset="0"/>
            </a:rPr>
            <a:t>gesamte Milchviehherde</a:t>
          </a:r>
          <a:endParaRPr lang="de-DE" sz="1100" b="0" i="1">
            <a:latin typeface="Helvetica" panose="020B0604020202020204" pitchFamily="34" charset="0"/>
            <a:ea typeface="Tahoma" panose="020B0604030504040204" pitchFamily="34" charset="0"/>
            <a:cs typeface="Helvetica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0.26397</cdr:x>
      <cdr:y>0.86028</cdr:y>
    </cdr:from>
    <cdr:to>
      <cdr:x>0.74646</cdr:x>
      <cdr:y>0.91512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3085063" y="5738865"/>
          <a:ext cx="5638945" cy="36583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60000"/>
            <a:lumOff val="40000"/>
          </a:schemeClr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400" b="1">
              <a:latin typeface="Helvetica" panose="020B0604020202020204" pitchFamily="34" charset="0"/>
              <a:ea typeface="Tahoma" panose="020B0604030504040204" pitchFamily="34" charset="0"/>
              <a:cs typeface="Helvetica" panose="020B0604020202020204" pitchFamily="34" charset="0"/>
            </a:rPr>
            <a:t>Bereich HALTUNG &amp; MANAGEMENT</a:t>
          </a:r>
        </a:p>
      </cdr:txBody>
    </cdr:sp>
  </cdr:relSizeAnchor>
  <cdr:relSizeAnchor xmlns:cdr="http://schemas.openxmlformats.org/drawingml/2006/chartDrawing">
    <cdr:from>
      <cdr:x>0.02239</cdr:x>
      <cdr:y>0.32086</cdr:y>
    </cdr:from>
    <cdr:to>
      <cdr:x>0.11287</cdr:x>
      <cdr:y>0.37986</cdr:y>
    </cdr:to>
    <cdr:sp macro="" textlink="">
      <cdr:nvSpPr>
        <cdr:cNvPr id="13" name="Textfeld 12"/>
        <cdr:cNvSpPr txBox="1"/>
      </cdr:nvSpPr>
      <cdr:spPr>
        <a:xfrm xmlns:a="http://schemas.openxmlformats.org/drawingml/2006/main">
          <a:off x="207818" y="1930977"/>
          <a:ext cx="839932" cy="355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0.18233</cdr:x>
      <cdr:y>0.12328</cdr:y>
    </cdr:from>
    <cdr:to>
      <cdr:x>0.39482</cdr:x>
      <cdr:y>0.19398</cdr:y>
    </cdr:to>
    <cdr:sp macro="" textlink="abbildung!$N$13">
      <cdr:nvSpPr>
        <cdr:cNvPr id="17" name="Textfeld 16"/>
        <cdr:cNvSpPr txBox="1"/>
      </cdr:nvSpPr>
      <cdr:spPr>
        <a:xfrm xmlns:a="http://schemas.openxmlformats.org/drawingml/2006/main">
          <a:off x="2123637" y="814596"/>
          <a:ext cx="2474944" cy="4671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B133394-AA36-402B-999E-A6B7CC08414D}" type="TxLink">
            <a:rPr lang="en-US" sz="1000" b="0" i="0" u="none" strike="noStrike">
              <a:solidFill>
                <a:srgbClr val="000000"/>
              </a:solidFill>
              <a:latin typeface="Helvetica"/>
              <a:cs typeface="Helvetica"/>
            </a:rPr>
            <a:pPr/>
            <a:t> </a:t>
          </a:fld>
          <a:endParaRPr lang="de-DE" sz="1000"/>
        </a:p>
      </cdr:txBody>
    </cdr:sp>
  </cdr:relSizeAnchor>
  <cdr:relSizeAnchor xmlns:cdr="http://schemas.openxmlformats.org/drawingml/2006/chartDrawing">
    <cdr:from>
      <cdr:x>0.81174</cdr:x>
      <cdr:y>0.08107</cdr:y>
    </cdr:from>
    <cdr:to>
      <cdr:x>0.97338</cdr:x>
      <cdr:y>0.17191</cdr:y>
    </cdr:to>
    <cdr:sp macro="" textlink="">
      <cdr:nvSpPr>
        <cdr:cNvPr id="15" name="Textfeld 1"/>
        <cdr:cNvSpPr txBox="1"/>
      </cdr:nvSpPr>
      <cdr:spPr>
        <a:xfrm xmlns:a="http://schemas.openxmlformats.org/drawingml/2006/main">
          <a:off x="9454613" y="535691"/>
          <a:ext cx="1882734" cy="60024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400" b="1">
              <a:latin typeface="Helvetica" panose="020B0604020202020204" pitchFamily="34" charset="0"/>
              <a:ea typeface="Tahoma" panose="020B0604030504040204" pitchFamily="34" charset="0"/>
              <a:cs typeface="Helvetica" panose="020B0604020202020204" pitchFamily="34" charset="0"/>
            </a:rPr>
            <a:t>Bereich TIERBEURTEILUNG</a:t>
          </a:r>
          <a:endParaRPr lang="de-DE" sz="1100" b="0">
            <a:latin typeface="Helvetica" panose="020B0604020202020204" pitchFamily="34" charset="0"/>
            <a:ea typeface="Tahoma" panose="020B0604030504040204" pitchFamily="34" charset="0"/>
            <a:cs typeface="Helvetica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0.18056</cdr:x>
      <cdr:y>0.23833</cdr:y>
    </cdr:from>
    <cdr:to>
      <cdr:x>0.31916</cdr:x>
      <cdr:y>0.30533</cdr:y>
    </cdr:to>
    <cdr:sp macro="" textlink="abbildung!#REF!">
      <cdr:nvSpPr>
        <cdr:cNvPr id="11" name="Textfeld 1"/>
        <cdr:cNvSpPr txBox="1"/>
      </cdr:nvSpPr>
      <cdr:spPr>
        <a:xfrm xmlns:a="http://schemas.openxmlformats.org/drawingml/2006/main">
          <a:off x="2103006" y="1574800"/>
          <a:ext cx="1614341" cy="442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050843A-4B59-4D6D-A4CE-A59E516D410F}" type="TxLink">
            <a:rPr lang="en-US" sz="1050" b="0" i="0" u="none" strike="noStrike">
              <a:solidFill>
                <a:srgbClr val="000000"/>
              </a:solidFill>
              <a:latin typeface="Helvetica"/>
              <a:cs typeface="Helvetica"/>
            </a:rPr>
            <a:pPr/>
            <a:t> </a:t>
          </a:fld>
          <a:endParaRPr lang="de-DE" sz="900"/>
        </a:p>
      </cdr:txBody>
    </cdr:sp>
  </cdr:relSizeAnchor>
  <cdr:relSizeAnchor xmlns:cdr="http://schemas.openxmlformats.org/drawingml/2006/chartDrawing">
    <cdr:from>
      <cdr:x>0.17865</cdr:x>
      <cdr:y>0.23457</cdr:y>
    </cdr:from>
    <cdr:to>
      <cdr:x>0.32436</cdr:x>
      <cdr:y>0.3014</cdr:y>
    </cdr:to>
    <cdr:sp macro="" textlink="abbildung!$M$13">
      <cdr:nvSpPr>
        <cdr:cNvPr id="2" name="Textfeld 1"/>
        <cdr:cNvSpPr txBox="1"/>
      </cdr:nvSpPr>
      <cdr:spPr>
        <a:xfrm xmlns:a="http://schemas.openxmlformats.org/drawingml/2006/main">
          <a:off x="2080779" y="1549978"/>
          <a:ext cx="1697181" cy="441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B586FEB5-ACC7-4D44-9937-A3C2264655EE}" type="TxLink">
            <a:rPr lang="en-US" sz="1050" b="0" i="0" u="none" strike="noStrike">
              <a:solidFill>
                <a:srgbClr val="000000"/>
              </a:solidFill>
              <a:latin typeface="Helvetica"/>
              <a:cs typeface="Helvetica"/>
            </a:rPr>
            <a:pPr/>
            <a:t> </a:t>
          </a:fld>
          <a:endParaRPr lang="de-DE" sz="105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63500</xdr:rowOff>
    </xdr:from>
    <xdr:to>
      <xdr:col>2</xdr:col>
      <xdr:colOff>1006468</xdr:colOff>
      <xdr:row>3</xdr:row>
      <xdr:rowOff>483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63500"/>
          <a:ext cx="2738960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ktbl.de/shop/produktkatalog/show/Product/19517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rlafoods.de/produkte/arla-bio/weidemilch-38-pct-1liter-27922/" TargetMode="External"/><Relationship Id="rId1" Type="http://schemas.openxmlformats.org/officeDocument/2006/relationships/hyperlink" Target="https://www.ktbl.de/fileadmin/user_upload/Allgemeines/Download/Tierwohl/Leitfaden_Indikatoren_Milchkuh.pdf" TargetMode="External"/><Relationship Id="rId6" Type="http://schemas.openxmlformats.org/officeDocument/2006/relationships/hyperlink" Target="http://eur-lex.europa.eu/legal-content/DE/TXT/PDF/?uri=CELEX:32007R0834&amp;qid=1467103256144&amp;from=DE" TargetMode="External"/><Relationship Id="rId5" Type="http://schemas.openxmlformats.org/officeDocument/2006/relationships/hyperlink" Target="http://www.welfarequalitynetwork.net/downloadattachment/45627/21650/Cattle%20Protocol%20without%20Veal%20Calves.pdf" TargetMode="External"/><Relationship Id="rId4" Type="http://schemas.openxmlformats.org/officeDocument/2006/relationships/hyperlink" Target="https://www.ktbl.de/shop/produktkatalog/show/Product/12616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FF99"/>
    <pageSetUpPr fitToPage="1"/>
  </sheetPr>
  <dimension ref="A1:J92"/>
  <sheetViews>
    <sheetView tabSelected="1" zoomScaleNormal="100" zoomScaleSheetLayoutView="100" zoomScalePageLayoutView="98" workbookViewId="0">
      <selection activeCell="K13" sqref="K13"/>
    </sheetView>
  </sheetViews>
  <sheetFormatPr baseColWidth="10" defaultColWidth="11.42578125" defaultRowHeight="14.25" x14ac:dyDescent="0.2"/>
  <cols>
    <col min="1" max="1" width="3.7109375" style="80" customWidth="1"/>
    <col min="2" max="2" width="18.42578125" style="80" customWidth="1"/>
    <col min="3" max="3" width="17.85546875" style="80" customWidth="1"/>
    <col min="4" max="4" width="20.85546875" style="80" customWidth="1"/>
    <col min="5" max="5" width="12" style="80" customWidth="1"/>
    <col min="6" max="6" width="11.42578125" style="80"/>
    <col min="7" max="7" width="10.5703125" style="80" customWidth="1"/>
    <col min="8" max="8" width="7.140625" style="80" customWidth="1"/>
    <col min="9" max="9" width="6.7109375" style="80" customWidth="1"/>
    <col min="10" max="15" width="11.42578125" style="80"/>
    <col min="16" max="16" width="14" style="80" customWidth="1"/>
    <col min="17" max="16384" width="11.42578125" style="80"/>
  </cols>
  <sheetData>
    <row r="1" spans="1:2" s="79" customFormat="1" x14ac:dyDescent="0.2"/>
    <row r="6" spans="1:2" x14ac:dyDescent="0.2">
      <c r="B6" s="81" t="s">
        <v>212</v>
      </c>
    </row>
    <row r="8" spans="1:2" ht="22.5" x14ac:dyDescent="0.3">
      <c r="A8" s="82" t="s">
        <v>5</v>
      </c>
      <c r="B8" s="83"/>
    </row>
    <row r="10" spans="1:2" s="83" customFormat="1" ht="15.75" x14ac:dyDescent="0.25">
      <c r="A10" s="83" t="s">
        <v>195</v>
      </c>
    </row>
    <row r="11" spans="1:2" s="83" customFormat="1" ht="15.75" x14ac:dyDescent="0.25">
      <c r="A11" s="83" t="s">
        <v>193</v>
      </c>
    </row>
    <row r="12" spans="1:2" s="83" customFormat="1" ht="15.75" x14ac:dyDescent="0.25">
      <c r="A12" s="83" t="s">
        <v>194</v>
      </c>
    </row>
    <row r="13" spans="1:2" s="83" customFormat="1" ht="15.75" x14ac:dyDescent="0.25">
      <c r="A13" s="83" t="s">
        <v>48</v>
      </c>
    </row>
    <row r="14" spans="1:2" s="83" customFormat="1" ht="15.75" x14ac:dyDescent="0.25">
      <c r="A14" s="83" t="s">
        <v>257</v>
      </c>
    </row>
    <row r="15" spans="1:2" s="83" customFormat="1" ht="11.25" customHeight="1" x14ac:dyDescent="0.25"/>
    <row r="16" spans="1:2" s="83" customFormat="1" ht="15.75" x14ac:dyDescent="0.25">
      <c r="A16" s="246" t="s">
        <v>111</v>
      </c>
    </row>
    <row r="17" spans="1:10" s="83" customFormat="1" ht="15.75" x14ac:dyDescent="0.25">
      <c r="A17" s="83" t="s">
        <v>60</v>
      </c>
    </row>
    <row r="18" spans="1:10" s="83" customFormat="1" ht="15.75" x14ac:dyDescent="0.25">
      <c r="A18" s="83" t="s">
        <v>196</v>
      </c>
    </row>
    <row r="19" spans="1:10" s="83" customFormat="1" ht="15.75" x14ac:dyDescent="0.25">
      <c r="A19" s="238"/>
      <c r="B19" s="84" t="s">
        <v>50</v>
      </c>
      <c r="C19" s="238"/>
      <c r="D19" s="238"/>
      <c r="E19" s="238"/>
      <c r="F19" s="238"/>
      <c r="G19" s="238"/>
      <c r="H19" s="238"/>
      <c r="I19" s="238"/>
      <c r="J19" s="238"/>
    </row>
    <row r="20" spans="1:10" s="83" customFormat="1" ht="15.75" x14ac:dyDescent="0.25">
      <c r="A20" s="83" t="s">
        <v>207</v>
      </c>
    </row>
    <row r="21" spans="1:10" s="83" customFormat="1" ht="11.25" customHeight="1" x14ac:dyDescent="0.25"/>
    <row r="22" spans="1:10" s="83" customFormat="1" ht="15.75" x14ac:dyDescent="0.25">
      <c r="A22" s="227" t="s">
        <v>215</v>
      </c>
    </row>
    <row r="23" spans="1:10" s="83" customFormat="1" ht="15.75" x14ac:dyDescent="0.25">
      <c r="A23" s="83" t="s">
        <v>112</v>
      </c>
    </row>
    <row r="24" spans="1:10" s="83" customFormat="1" ht="15.75" x14ac:dyDescent="0.25">
      <c r="A24" s="83" t="s">
        <v>208</v>
      </c>
      <c r="B24" s="228"/>
    </row>
    <row r="25" spans="1:10" s="83" customFormat="1" ht="11.25" customHeight="1" x14ac:dyDescent="0.25"/>
    <row r="26" spans="1:10" s="83" customFormat="1" ht="15.75" x14ac:dyDescent="0.25">
      <c r="A26" s="229" t="s">
        <v>90</v>
      </c>
      <c r="B26" s="239"/>
    </row>
    <row r="27" spans="1:10" s="83" customFormat="1" ht="15.75" x14ac:dyDescent="0.25">
      <c r="A27" s="83" t="s">
        <v>91</v>
      </c>
    </row>
    <row r="28" spans="1:10" s="83" customFormat="1" ht="15.75" x14ac:dyDescent="0.25">
      <c r="A28" s="83" t="s">
        <v>113</v>
      </c>
    </row>
    <row r="29" spans="1:10" s="83" customFormat="1" ht="15.75" x14ac:dyDescent="0.25">
      <c r="A29" s="83" t="s">
        <v>197</v>
      </c>
    </row>
    <row r="30" spans="1:10" s="83" customFormat="1" ht="15.75" x14ac:dyDescent="0.25">
      <c r="A30" s="83" t="s">
        <v>247</v>
      </c>
    </row>
    <row r="31" spans="1:10" s="83" customFormat="1" ht="15.75" x14ac:dyDescent="0.25">
      <c r="A31" s="83" t="s">
        <v>248</v>
      </c>
    </row>
    <row r="32" spans="1:10" s="83" customFormat="1" ht="11.25" customHeight="1" x14ac:dyDescent="0.25"/>
    <row r="33" spans="1:9" s="83" customFormat="1" ht="15.75" x14ac:dyDescent="0.25">
      <c r="A33" s="85" t="s">
        <v>216</v>
      </c>
    </row>
    <row r="34" spans="1:9" s="83" customFormat="1" ht="15.75" x14ac:dyDescent="0.25">
      <c r="A34" s="83" t="s">
        <v>89</v>
      </c>
    </row>
    <row r="35" spans="1:9" s="83" customFormat="1" ht="15.75" x14ac:dyDescent="0.25">
      <c r="A35" s="230" t="s">
        <v>92</v>
      </c>
      <c r="B35" s="83" t="s">
        <v>114</v>
      </c>
    </row>
    <row r="36" spans="1:9" s="83" customFormat="1" ht="15.75" x14ac:dyDescent="0.25">
      <c r="A36" s="230" t="s">
        <v>92</v>
      </c>
      <c r="B36" s="83" t="s">
        <v>209</v>
      </c>
    </row>
    <row r="37" spans="1:9" s="83" customFormat="1" ht="15.75" x14ac:dyDescent="0.25">
      <c r="A37" s="230" t="s">
        <v>92</v>
      </c>
      <c r="B37" s="83" t="s">
        <v>116</v>
      </c>
    </row>
    <row r="38" spans="1:9" s="83" customFormat="1" ht="15.75" x14ac:dyDescent="0.25">
      <c r="A38" s="230" t="s">
        <v>92</v>
      </c>
      <c r="B38" s="83" t="s">
        <v>115</v>
      </c>
    </row>
    <row r="39" spans="1:9" s="83" customFormat="1" ht="11.25" customHeight="1" x14ac:dyDescent="0.25"/>
    <row r="40" spans="1:9" s="83" customFormat="1" ht="15.75" x14ac:dyDescent="0.25">
      <c r="A40" s="83" t="s">
        <v>117</v>
      </c>
      <c r="B40" s="228"/>
    </row>
    <row r="41" spans="1:9" s="83" customFormat="1" ht="15.75" x14ac:dyDescent="0.25">
      <c r="A41" s="83" t="s">
        <v>69</v>
      </c>
      <c r="D41" s="231" t="s">
        <v>238</v>
      </c>
      <c r="E41" s="83" t="s">
        <v>74</v>
      </c>
      <c r="H41" s="233" t="s">
        <v>94</v>
      </c>
      <c r="I41" s="83" t="s">
        <v>213</v>
      </c>
    </row>
    <row r="42" spans="1:9" s="83" customFormat="1" ht="15.75" x14ac:dyDescent="0.25">
      <c r="D42" s="83" t="s">
        <v>71</v>
      </c>
      <c r="E42" s="83" t="s">
        <v>72</v>
      </c>
      <c r="I42" s="83" t="s">
        <v>249</v>
      </c>
    </row>
    <row r="43" spans="1:9" s="83" customFormat="1" ht="16.5" thickBot="1" x14ac:dyDescent="0.3">
      <c r="D43" s="232" t="s">
        <v>70</v>
      </c>
      <c r="E43" s="232" t="s">
        <v>73</v>
      </c>
      <c r="I43" s="83" t="s">
        <v>250</v>
      </c>
    </row>
    <row r="44" spans="1:9" s="83" customFormat="1" ht="16.5" thickTop="1" x14ac:dyDescent="0.25">
      <c r="D44" s="231" t="s">
        <v>79</v>
      </c>
      <c r="E44" s="83" t="s">
        <v>75</v>
      </c>
    </row>
    <row r="45" spans="1:9" s="83" customFormat="1" ht="15.75" x14ac:dyDescent="0.25">
      <c r="E45" s="83" t="s">
        <v>76</v>
      </c>
    </row>
    <row r="46" spans="1:9" s="83" customFormat="1" ht="15.75" x14ac:dyDescent="0.25">
      <c r="E46" s="83" t="s">
        <v>77</v>
      </c>
    </row>
    <row r="47" spans="1:9" s="83" customFormat="1" ht="15.75" x14ac:dyDescent="0.25">
      <c r="E47" s="83" t="s">
        <v>78</v>
      </c>
    </row>
    <row r="49" spans="1:6" ht="15.75" x14ac:dyDescent="0.25">
      <c r="A49" s="85" t="s">
        <v>29</v>
      </c>
    </row>
    <row r="50" spans="1:6" x14ac:dyDescent="0.2">
      <c r="A50" s="244" t="s">
        <v>210</v>
      </c>
    </row>
    <row r="51" spans="1:6" x14ac:dyDescent="0.2">
      <c r="A51" s="226" t="s">
        <v>198</v>
      </c>
    </row>
    <row r="52" spans="1:6" x14ac:dyDescent="0.2">
      <c r="A52" s="80" t="s">
        <v>30</v>
      </c>
    </row>
    <row r="54" spans="1:6" ht="15.75" x14ac:dyDescent="0.25">
      <c r="A54" s="85" t="s">
        <v>33</v>
      </c>
    </row>
    <row r="55" spans="1:6" x14ac:dyDescent="0.2">
      <c r="A55" s="226" t="s">
        <v>199</v>
      </c>
    </row>
    <row r="56" spans="1:6" x14ac:dyDescent="0.2">
      <c r="A56" s="226" t="s">
        <v>200</v>
      </c>
    </row>
    <row r="57" spans="1:6" x14ac:dyDescent="0.2">
      <c r="A57" s="247" t="s">
        <v>217</v>
      </c>
      <c r="F57" s="122"/>
    </row>
    <row r="58" spans="1:6" x14ac:dyDescent="0.2">
      <c r="A58" s="122" t="s">
        <v>157</v>
      </c>
    </row>
    <row r="59" spans="1:6" x14ac:dyDescent="0.2">
      <c r="A59" s="122" t="s">
        <v>155</v>
      </c>
    </row>
    <row r="60" spans="1:6" x14ac:dyDescent="0.2">
      <c r="A60" s="122" t="s">
        <v>156</v>
      </c>
    </row>
    <row r="62" spans="1:6" x14ac:dyDescent="0.2">
      <c r="A62" s="226" t="s">
        <v>201</v>
      </c>
    </row>
    <row r="63" spans="1:6" x14ac:dyDescent="0.2">
      <c r="A63" s="314" t="s">
        <v>251</v>
      </c>
    </row>
    <row r="64" spans="1:6" x14ac:dyDescent="0.2">
      <c r="A64" s="86" t="s">
        <v>252</v>
      </c>
    </row>
    <row r="66" spans="1:3" s="79" customFormat="1" x14ac:dyDescent="0.2">
      <c r="A66" s="79" t="s">
        <v>34</v>
      </c>
    </row>
    <row r="67" spans="1:3" s="79" customFormat="1" x14ac:dyDescent="0.2">
      <c r="B67" s="87" t="s">
        <v>42</v>
      </c>
      <c r="C67" s="79" t="s">
        <v>45</v>
      </c>
    </row>
    <row r="68" spans="1:3" x14ac:dyDescent="0.2">
      <c r="B68" s="88" t="s">
        <v>28</v>
      </c>
      <c r="C68" s="80" t="s">
        <v>88</v>
      </c>
    </row>
    <row r="69" spans="1:3" x14ac:dyDescent="0.2">
      <c r="B69" s="88" t="s">
        <v>31</v>
      </c>
      <c r="C69" s="80" t="s">
        <v>32</v>
      </c>
    </row>
    <row r="71" spans="1:3" x14ac:dyDescent="0.2">
      <c r="A71" s="79" t="s">
        <v>93</v>
      </c>
    </row>
    <row r="72" spans="1:3" x14ac:dyDescent="0.2">
      <c r="A72" s="245" t="s">
        <v>214</v>
      </c>
    </row>
    <row r="73" spans="1:3" x14ac:dyDescent="0.2">
      <c r="A73" s="79"/>
      <c r="B73" s="153" t="s">
        <v>183</v>
      </c>
    </row>
    <row r="74" spans="1:3" x14ac:dyDescent="0.2">
      <c r="A74" s="90" t="s">
        <v>118</v>
      </c>
    </row>
    <row r="75" spans="1:3" x14ac:dyDescent="0.2">
      <c r="A75" s="90"/>
      <c r="B75" s="84" t="s">
        <v>50</v>
      </c>
    </row>
    <row r="76" spans="1:3" s="90" customFormat="1" x14ac:dyDescent="0.2">
      <c r="B76" s="84" t="s">
        <v>120</v>
      </c>
    </row>
    <row r="77" spans="1:3" x14ac:dyDescent="0.2">
      <c r="A77" s="247" t="s">
        <v>218</v>
      </c>
    </row>
    <row r="78" spans="1:3" s="90" customFormat="1" x14ac:dyDescent="0.2">
      <c r="B78" s="84" t="s">
        <v>119</v>
      </c>
    </row>
    <row r="79" spans="1:3" s="287" customFormat="1" x14ac:dyDescent="0.2">
      <c r="A79" s="286" t="s">
        <v>239</v>
      </c>
      <c r="B79" s="84"/>
    </row>
    <row r="80" spans="1:3" s="287" customFormat="1" x14ac:dyDescent="0.2">
      <c r="B80" s="84" t="s">
        <v>240</v>
      </c>
    </row>
    <row r="81" spans="1:9" s="90" customFormat="1" x14ac:dyDescent="0.2">
      <c r="A81" s="247" t="s">
        <v>229</v>
      </c>
      <c r="B81" s="84"/>
    </row>
    <row r="82" spans="1:9" s="90" customFormat="1" x14ac:dyDescent="0.2">
      <c r="B82" s="84" t="s">
        <v>228</v>
      </c>
    </row>
    <row r="83" spans="1:9" x14ac:dyDescent="0.2">
      <c r="A83" s="90" t="s">
        <v>122</v>
      </c>
    </row>
    <row r="84" spans="1:9" s="90" customFormat="1" x14ac:dyDescent="0.2">
      <c r="B84" s="84" t="s">
        <v>121</v>
      </c>
    </row>
    <row r="85" spans="1:9" x14ac:dyDescent="0.2">
      <c r="A85" s="90" t="s">
        <v>123</v>
      </c>
    </row>
    <row r="86" spans="1:9" x14ac:dyDescent="0.2">
      <c r="B86" s="90" t="s">
        <v>124</v>
      </c>
    </row>
    <row r="87" spans="1:9" s="90" customFormat="1" x14ac:dyDescent="0.2">
      <c r="B87" s="84" t="s">
        <v>125</v>
      </c>
    </row>
    <row r="88" spans="1:9" x14ac:dyDescent="0.2">
      <c r="A88" s="89" t="s">
        <v>104</v>
      </c>
      <c r="C88" s="84" t="s">
        <v>103</v>
      </c>
      <c r="I88" s="362" t="s">
        <v>285</v>
      </c>
    </row>
    <row r="90" spans="1:9" x14ac:dyDescent="0.2">
      <c r="B90" s="363" t="s">
        <v>284</v>
      </c>
      <c r="C90" s="352">
        <v>43208</v>
      </c>
    </row>
    <row r="91" spans="1:9" x14ac:dyDescent="0.2">
      <c r="B91" s="363" t="s">
        <v>282</v>
      </c>
      <c r="C91" s="362" t="s">
        <v>283</v>
      </c>
    </row>
    <row r="92" spans="1:9" x14ac:dyDescent="0.2">
      <c r="C92" s="362" t="s">
        <v>286</v>
      </c>
    </row>
  </sheetData>
  <hyperlinks>
    <hyperlink ref="B19" r:id="rId1"/>
    <hyperlink ref="C88" r:id="rId2"/>
    <hyperlink ref="B78" r:id="rId3"/>
    <hyperlink ref="B76" r:id="rId4"/>
    <hyperlink ref="B84" r:id="rId5"/>
    <hyperlink ref="B87" r:id="rId6"/>
  </hyperlinks>
  <pageMargins left="0.7" right="0.7" top="0.78740157499999996" bottom="0.78740157499999996" header="0.3" footer="0.3"/>
  <pageSetup paperSize="9" scale="74" fitToHeight="0" orientation="landscape" r:id="rId7"/>
  <headerFooter>
    <oddFooter>&amp;C&amp;"Helvetica,Standard"Netzwerk Pilotbetriebe - Tierwohl-Tool Milchvieh&amp;R&amp;"Helvetica,Standard" Hinweise - Seite &amp;P</oddFooter>
  </headerFooter>
  <rowBreaks count="2" manualBreakCount="2">
    <brk id="32" max="14" man="1"/>
    <brk id="65" max="14" man="1"/>
  </rowBreaks>
  <colBreaks count="1" manualBreakCount="1">
    <brk id="19" max="1048575" man="1"/>
  </colBreaks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Q55"/>
  <sheetViews>
    <sheetView workbookViewId="0">
      <selection activeCell="L34" sqref="L34"/>
    </sheetView>
  </sheetViews>
  <sheetFormatPr baseColWidth="10" defaultColWidth="11.42578125" defaultRowHeight="14.25" x14ac:dyDescent="0.2"/>
  <cols>
    <col min="1" max="2" width="11.42578125" style="69"/>
    <col min="3" max="3" width="13.7109375" style="69" customWidth="1"/>
    <col min="4" max="4" width="11.42578125" style="69"/>
    <col min="5" max="5" width="22.140625" style="69" customWidth="1"/>
    <col min="6" max="7" width="11.42578125" style="69"/>
    <col min="8" max="8" width="21.85546875" style="69" bestFit="1" customWidth="1"/>
    <col min="9" max="9" width="14" style="69" bestFit="1" customWidth="1"/>
    <col min="10" max="10" width="9.85546875" style="69" bestFit="1" customWidth="1"/>
    <col min="11" max="11" width="9.85546875" style="69" customWidth="1"/>
    <col min="12" max="12" width="31.140625" style="69" bestFit="1" customWidth="1"/>
    <col min="13" max="14" width="11.42578125" style="69"/>
    <col min="15" max="15" width="9.5703125" style="69" customWidth="1"/>
    <col min="16" max="16" width="16" style="69" customWidth="1"/>
    <col min="17" max="16384" width="11.42578125" style="69"/>
  </cols>
  <sheetData>
    <row r="1" spans="1:17" x14ac:dyDescent="0.2">
      <c r="A1" s="354" t="s">
        <v>107</v>
      </c>
    </row>
    <row r="3" spans="1:17" x14ac:dyDescent="0.2">
      <c r="A3" s="355" t="s">
        <v>174</v>
      </c>
      <c r="B3" s="70"/>
      <c r="C3" s="70"/>
      <c r="E3" s="356" t="s">
        <v>108</v>
      </c>
      <c r="L3" s="356" t="s">
        <v>12</v>
      </c>
      <c r="P3" s="139"/>
    </row>
    <row r="4" spans="1:17" x14ac:dyDescent="0.2">
      <c r="A4" s="138" t="s">
        <v>175</v>
      </c>
      <c r="B4" s="70"/>
      <c r="C4" s="70"/>
      <c r="E4" s="353" t="s">
        <v>262</v>
      </c>
      <c r="F4" s="252"/>
      <c r="G4" s="69" t="s">
        <v>1</v>
      </c>
      <c r="H4" s="69" t="s">
        <v>2</v>
      </c>
      <c r="I4" s="305" t="s">
        <v>244</v>
      </c>
      <c r="L4" s="129"/>
      <c r="P4" s="139"/>
      <c r="Q4" s="130"/>
    </row>
    <row r="5" spans="1:17" x14ac:dyDescent="0.2">
      <c r="A5" s="70" t="s">
        <v>39</v>
      </c>
      <c r="B5" s="70" t="s">
        <v>40</v>
      </c>
      <c r="C5" s="70" t="s">
        <v>13</v>
      </c>
      <c r="E5" s="69" t="s">
        <v>22</v>
      </c>
      <c r="F5" s="252"/>
      <c r="G5" s="69" t="s">
        <v>14</v>
      </c>
      <c r="H5" s="69" t="s">
        <v>15</v>
      </c>
      <c r="I5" s="69" t="s">
        <v>16</v>
      </c>
      <c r="J5" s="69" t="s">
        <v>17</v>
      </c>
      <c r="L5" s="129" t="s">
        <v>170</v>
      </c>
      <c r="M5" s="306" t="e">
        <f>SUM('2. Eingabe HALTUNG'!F18:F19)/'1. Eingabe TIERBEURTEILUNG'!$B$15</f>
        <v>#DIV/0!</v>
      </c>
      <c r="N5" s="69" t="e">
        <f>IF(hintergrunddaten!M5&gt;=0.1,100,
IF(AND(AND(hintergrunddaten!M5&lt;0.1,hintergrunddaten!M5&gt;=0.075)),75,
IF(AND(AND(hintergrunddaten!M5&lt;0.075,hintergrunddaten!M5&gt;=0.05)),50,
IF(hintergrunddaten!M5&lt;0.05,3,
"Fehler"))))</f>
        <v>#DIV/0!</v>
      </c>
      <c r="P5" s="320"/>
      <c r="Q5" s="130"/>
    </row>
    <row r="6" spans="1:17" x14ac:dyDescent="0.2">
      <c r="A6" s="70">
        <v>1</v>
      </c>
      <c r="B6" s="70">
        <v>1</v>
      </c>
      <c r="C6" s="70">
        <v>1</v>
      </c>
      <c r="L6" s="311" t="s">
        <v>84</v>
      </c>
      <c r="M6" s="312" t="e">
        <f>'2. Eingabe HALTUNG'!F20/'1. Eingabe TIERBEURTEILUNG'!B15</f>
        <v>#DIV/0!</v>
      </c>
      <c r="N6" s="313" t="e">
        <f>IF(M6=0,100,
IF(hintergrunddaten!M6&gt;=6,100,
IF(AND(AND(hintergrunddaten!M6&lt;6,hintergrunddaten!M6&gt;=4.5)),75,
IF(AND(AND(hintergrunddaten!M6&lt;4.5,hintergrunddaten!M6&gt;=0)),50,
"Fehler"))))</f>
        <v>#DIV/0!</v>
      </c>
      <c r="Q6" s="130"/>
    </row>
    <row r="7" spans="1:17" x14ac:dyDescent="0.2">
      <c r="A7" s="70">
        <v>2</v>
      </c>
      <c r="B7" s="70">
        <v>2</v>
      </c>
      <c r="C7" s="70">
        <v>2</v>
      </c>
      <c r="L7" s="129" t="s">
        <v>171</v>
      </c>
      <c r="N7" s="69" t="e">
        <f>MAX(hintergrunddaten!N5,hintergrunddaten!N6)</f>
        <v>#DIV/0!</v>
      </c>
    </row>
    <row r="8" spans="1:17" ht="15" thickBot="1" x14ac:dyDescent="0.25">
      <c r="A8" s="70">
        <v>3</v>
      </c>
      <c r="B8" s="70">
        <v>3</v>
      </c>
      <c r="C8" s="70">
        <v>3</v>
      </c>
      <c r="L8" s="309"/>
      <c r="M8" s="309"/>
      <c r="N8" s="310">
        <f>'2. Eingabe HALTUNG'!F21</f>
        <v>0</v>
      </c>
    </row>
    <row r="9" spans="1:17" ht="15" thickTop="1" x14ac:dyDescent="0.2">
      <c r="A9" s="70">
        <v>4</v>
      </c>
      <c r="B9" s="70">
        <v>4</v>
      </c>
      <c r="C9" s="70">
        <v>4</v>
      </c>
      <c r="L9" s="308" t="s">
        <v>246</v>
      </c>
      <c r="N9" s="69" t="e">
        <f>IF(AND(AND(N7=100,N8="täglich")),100,
IF(AND(AND(N7=100,N8="mehrmals wöchentlich")),90,
IF(AND(AND(N7=100,N8="wöchentlich")),80,
IF(AND(AND(N7=100,N8="monatlich")),70,
IF(AND(AND(N7=75,N8="täglich")),60,
IF(AND(AND(N7=75,N8="mehrmals wöchentlich")),50,
IF(AND(AND(N7=75,N8="wöchentlich")),40,
IF(AND(AND(N7=75,N8="monatlich")),30,
IF(AND(AND(N7=50,N8="täglich")),20,
IF(AND(AND(N7=50,N8="mehrmals wöchentlich")),15,
IF(AND(AND(N7=50,N8="wöchentlich")),10,
IF(AND(AND(N7=50,N8="monatlich")),3,
"?"))))))))))))</f>
        <v>#DIV/0!</v>
      </c>
    </row>
    <row r="10" spans="1:17" x14ac:dyDescent="0.2">
      <c r="A10" s="70">
        <v>5</v>
      </c>
      <c r="B10" s="70">
        <v>5</v>
      </c>
      <c r="C10" s="70">
        <v>5</v>
      </c>
    </row>
    <row r="11" spans="1:17" x14ac:dyDescent="0.2">
      <c r="A11" s="70">
        <v>6</v>
      </c>
      <c r="B11" s="70">
        <v>6</v>
      </c>
      <c r="C11" s="70">
        <v>6</v>
      </c>
    </row>
    <row r="12" spans="1:17" x14ac:dyDescent="0.2">
      <c r="A12" s="70">
        <v>7</v>
      </c>
      <c r="B12" s="70">
        <v>7</v>
      </c>
      <c r="C12" s="70">
        <v>7</v>
      </c>
    </row>
    <row r="13" spans="1:17" x14ac:dyDescent="0.2">
      <c r="A13" s="70">
        <v>8</v>
      </c>
      <c r="B13" s="70">
        <v>8</v>
      </c>
      <c r="C13" s="70">
        <v>8</v>
      </c>
    </row>
    <row r="14" spans="1:17" x14ac:dyDescent="0.2">
      <c r="A14" s="70">
        <v>9</v>
      </c>
      <c r="B14" s="70">
        <v>9</v>
      </c>
      <c r="C14" s="70">
        <v>9</v>
      </c>
    </row>
    <row r="15" spans="1:17" x14ac:dyDescent="0.2">
      <c r="A15" s="70">
        <v>10</v>
      </c>
      <c r="B15" s="70">
        <v>10</v>
      </c>
      <c r="C15" s="70">
        <v>10</v>
      </c>
    </row>
    <row r="16" spans="1:17" x14ac:dyDescent="0.2">
      <c r="A16" s="70">
        <v>11</v>
      </c>
      <c r="B16" s="70">
        <v>11</v>
      </c>
      <c r="C16" s="70">
        <v>11</v>
      </c>
    </row>
    <row r="17" spans="1:3" x14ac:dyDescent="0.2">
      <c r="A17" s="70">
        <v>12</v>
      </c>
      <c r="B17" s="70">
        <v>12</v>
      </c>
      <c r="C17" s="70">
        <v>12</v>
      </c>
    </row>
    <row r="18" spans="1:3" x14ac:dyDescent="0.2">
      <c r="A18" s="70">
        <v>13</v>
      </c>
      <c r="B18" s="70">
        <v>13</v>
      </c>
      <c r="C18" s="70">
        <v>13</v>
      </c>
    </row>
    <row r="19" spans="1:3" x14ac:dyDescent="0.2">
      <c r="A19" s="70">
        <v>14</v>
      </c>
      <c r="B19" s="70">
        <v>14</v>
      </c>
      <c r="C19" s="70">
        <v>14</v>
      </c>
    </row>
    <row r="20" spans="1:3" x14ac:dyDescent="0.2">
      <c r="A20" s="70">
        <v>15</v>
      </c>
      <c r="B20" s="70">
        <v>15</v>
      </c>
      <c r="C20" s="70">
        <v>15</v>
      </c>
    </row>
    <row r="21" spans="1:3" x14ac:dyDescent="0.2">
      <c r="A21" s="70">
        <v>16</v>
      </c>
      <c r="B21" s="70">
        <v>16</v>
      </c>
      <c r="C21" s="70">
        <v>16</v>
      </c>
    </row>
    <row r="22" spans="1:3" x14ac:dyDescent="0.2">
      <c r="A22" s="70">
        <v>17</v>
      </c>
      <c r="B22" s="70">
        <v>17</v>
      </c>
      <c r="C22" s="70">
        <v>17</v>
      </c>
    </row>
    <row r="23" spans="1:3" x14ac:dyDescent="0.2">
      <c r="A23" s="70">
        <v>18</v>
      </c>
      <c r="B23" s="70">
        <v>18</v>
      </c>
      <c r="C23" s="70">
        <v>18</v>
      </c>
    </row>
    <row r="24" spans="1:3" x14ac:dyDescent="0.2">
      <c r="A24" s="70">
        <v>19</v>
      </c>
      <c r="B24" s="70">
        <v>19</v>
      </c>
      <c r="C24" s="70">
        <v>19</v>
      </c>
    </row>
    <row r="25" spans="1:3" x14ac:dyDescent="0.2">
      <c r="A25" s="70">
        <v>20</v>
      </c>
      <c r="B25" s="70">
        <v>20</v>
      </c>
      <c r="C25" s="70">
        <v>20</v>
      </c>
    </row>
    <row r="26" spans="1:3" x14ac:dyDescent="0.2">
      <c r="A26" s="70">
        <v>21</v>
      </c>
      <c r="B26" s="70">
        <v>21</v>
      </c>
      <c r="C26" s="70">
        <v>21</v>
      </c>
    </row>
    <row r="27" spans="1:3" x14ac:dyDescent="0.2">
      <c r="A27" s="70">
        <v>22</v>
      </c>
      <c r="B27" s="70">
        <v>22</v>
      </c>
      <c r="C27" s="70">
        <v>22</v>
      </c>
    </row>
    <row r="28" spans="1:3" x14ac:dyDescent="0.2">
      <c r="A28" s="70">
        <v>23</v>
      </c>
      <c r="B28" s="70">
        <v>23</v>
      </c>
      <c r="C28" s="70">
        <v>23</v>
      </c>
    </row>
    <row r="29" spans="1:3" x14ac:dyDescent="0.2">
      <c r="A29" s="70">
        <v>24</v>
      </c>
      <c r="B29" s="70">
        <v>24</v>
      </c>
      <c r="C29" s="70">
        <v>24</v>
      </c>
    </row>
    <row r="30" spans="1:3" x14ac:dyDescent="0.2">
      <c r="A30" s="70">
        <v>25</v>
      </c>
      <c r="B30" s="70">
        <v>25</v>
      </c>
      <c r="C30" s="70">
        <v>25</v>
      </c>
    </row>
    <row r="31" spans="1:3" x14ac:dyDescent="0.2">
      <c r="A31" s="70">
        <v>26</v>
      </c>
      <c r="B31" s="70">
        <v>26</v>
      </c>
      <c r="C31" s="70">
        <v>26</v>
      </c>
    </row>
    <row r="32" spans="1:3" x14ac:dyDescent="0.2">
      <c r="A32" s="70">
        <v>27</v>
      </c>
      <c r="B32" s="70">
        <v>27</v>
      </c>
      <c r="C32" s="70">
        <v>27</v>
      </c>
    </row>
    <row r="33" spans="1:3" x14ac:dyDescent="0.2">
      <c r="A33" s="70">
        <v>28</v>
      </c>
      <c r="B33" s="70">
        <v>28</v>
      </c>
      <c r="C33" s="70">
        <v>28</v>
      </c>
    </row>
    <row r="34" spans="1:3" x14ac:dyDescent="0.2">
      <c r="A34" s="70">
        <v>29</v>
      </c>
      <c r="B34" s="70">
        <v>29</v>
      </c>
      <c r="C34" s="70">
        <v>29</v>
      </c>
    </row>
    <row r="35" spans="1:3" x14ac:dyDescent="0.2">
      <c r="A35" s="70">
        <v>30</v>
      </c>
      <c r="B35" s="70">
        <v>30</v>
      </c>
      <c r="C35" s="70">
        <v>30</v>
      </c>
    </row>
    <row r="36" spans="1:3" x14ac:dyDescent="0.2">
      <c r="A36" s="70">
        <v>31</v>
      </c>
      <c r="B36" s="70">
        <v>33</v>
      </c>
      <c r="C36" s="70">
        <v>31</v>
      </c>
    </row>
    <row r="37" spans="1:3" x14ac:dyDescent="0.2">
      <c r="A37" s="70">
        <v>34</v>
      </c>
      <c r="B37" s="70">
        <v>37</v>
      </c>
      <c r="C37" s="70">
        <v>32</v>
      </c>
    </row>
    <row r="38" spans="1:3" x14ac:dyDescent="0.2">
      <c r="A38" s="70">
        <v>38</v>
      </c>
      <c r="B38" s="70">
        <v>41</v>
      </c>
      <c r="C38" s="70">
        <v>33</v>
      </c>
    </row>
    <row r="39" spans="1:3" x14ac:dyDescent="0.2">
      <c r="A39" s="70">
        <v>42</v>
      </c>
      <c r="B39" s="70">
        <v>46</v>
      </c>
      <c r="C39" s="70">
        <v>34</v>
      </c>
    </row>
    <row r="40" spans="1:3" x14ac:dyDescent="0.2">
      <c r="A40" s="70">
        <v>47</v>
      </c>
      <c r="B40" s="70">
        <v>50</v>
      </c>
      <c r="C40" s="70">
        <v>35</v>
      </c>
    </row>
    <row r="41" spans="1:3" x14ac:dyDescent="0.2">
      <c r="A41" s="70">
        <v>51</v>
      </c>
      <c r="B41" s="70">
        <v>54</v>
      </c>
      <c r="C41" s="70">
        <v>36</v>
      </c>
    </row>
    <row r="42" spans="1:3" x14ac:dyDescent="0.2">
      <c r="A42" s="70">
        <v>55</v>
      </c>
      <c r="B42" s="70">
        <v>59</v>
      </c>
      <c r="C42" s="70">
        <v>37</v>
      </c>
    </row>
    <row r="43" spans="1:3" x14ac:dyDescent="0.2">
      <c r="A43" s="70">
        <v>60</v>
      </c>
      <c r="B43" s="70">
        <v>63</v>
      </c>
      <c r="C43" s="70">
        <v>38</v>
      </c>
    </row>
    <row r="44" spans="1:3" x14ac:dyDescent="0.2">
      <c r="A44" s="70">
        <v>64</v>
      </c>
      <c r="B44" s="70">
        <v>67</v>
      </c>
      <c r="C44" s="70">
        <v>39</v>
      </c>
    </row>
    <row r="45" spans="1:3" x14ac:dyDescent="0.2">
      <c r="A45" s="70">
        <v>68</v>
      </c>
      <c r="B45" s="70">
        <v>70</v>
      </c>
      <c r="C45" s="70">
        <v>40</v>
      </c>
    </row>
    <row r="46" spans="1:3" x14ac:dyDescent="0.2">
      <c r="A46" s="70">
        <v>71</v>
      </c>
      <c r="B46" s="70">
        <v>96</v>
      </c>
      <c r="C46" s="70">
        <v>45</v>
      </c>
    </row>
    <row r="47" spans="1:3" x14ac:dyDescent="0.2">
      <c r="A47" s="70">
        <v>97</v>
      </c>
      <c r="B47" s="70">
        <v>124</v>
      </c>
      <c r="C47" s="70">
        <v>50</v>
      </c>
    </row>
    <row r="48" spans="1:3" x14ac:dyDescent="0.2">
      <c r="A48" s="70">
        <v>125</v>
      </c>
      <c r="B48" s="70">
        <v>149</v>
      </c>
      <c r="C48" s="70">
        <v>55</v>
      </c>
    </row>
    <row r="49" spans="1:3" x14ac:dyDescent="0.2">
      <c r="A49" s="70">
        <v>150</v>
      </c>
      <c r="B49" s="70">
        <v>199</v>
      </c>
      <c r="C49" s="70">
        <v>60</v>
      </c>
    </row>
    <row r="50" spans="1:3" x14ac:dyDescent="0.2">
      <c r="A50" s="70">
        <v>200</v>
      </c>
      <c r="B50" s="70">
        <v>249</v>
      </c>
      <c r="C50" s="70">
        <v>65</v>
      </c>
    </row>
    <row r="51" spans="1:3" x14ac:dyDescent="0.2">
      <c r="A51" s="70">
        <v>250</v>
      </c>
      <c r="B51" s="70">
        <v>299</v>
      </c>
      <c r="C51" s="70">
        <v>70</v>
      </c>
    </row>
    <row r="52" spans="1:3" x14ac:dyDescent="0.2">
      <c r="A52" s="70">
        <v>300</v>
      </c>
      <c r="B52" s="70">
        <v>499</v>
      </c>
      <c r="C52" s="70">
        <v>75</v>
      </c>
    </row>
    <row r="53" spans="1:3" x14ac:dyDescent="0.2">
      <c r="A53" s="70">
        <v>500</v>
      </c>
      <c r="B53" s="70">
        <v>799</v>
      </c>
      <c r="C53" s="70">
        <v>80</v>
      </c>
    </row>
    <row r="54" spans="1:3" x14ac:dyDescent="0.2">
      <c r="A54" s="70">
        <v>800</v>
      </c>
      <c r="B54" s="70">
        <v>1000</v>
      </c>
      <c r="C54" s="70">
        <v>85</v>
      </c>
    </row>
    <row r="55" spans="1:3" x14ac:dyDescent="0.2">
      <c r="A55" s="70">
        <v>1000</v>
      </c>
      <c r="B55" s="70">
        <v>10000</v>
      </c>
      <c r="C55" s="70">
        <v>90</v>
      </c>
    </row>
  </sheetData>
  <sheetProtection password="CD1C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0.39997558519241921"/>
  </sheetPr>
  <dimension ref="A4:G43"/>
  <sheetViews>
    <sheetView topLeftCell="A4" zoomScaleNormal="100" zoomScaleSheetLayoutView="100" workbookViewId="0">
      <selection activeCell="B7" sqref="B7"/>
    </sheetView>
  </sheetViews>
  <sheetFormatPr baseColWidth="10" defaultColWidth="11.42578125" defaultRowHeight="14.25" x14ac:dyDescent="0.2"/>
  <cols>
    <col min="1" max="1" width="3" style="80" customWidth="1"/>
    <col min="2" max="2" width="33.7109375" style="80" customWidth="1"/>
    <col min="3" max="3" width="27.7109375" style="80" customWidth="1"/>
    <col min="4" max="4" width="27.85546875" style="80" customWidth="1"/>
    <col min="5" max="5" width="38.28515625" style="80" customWidth="1"/>
    <col min="6" max="6" width="25.42578125" style="155" customWidth="1"/>
    <col min="7" max="7" width="32.28515625" style="80" customWidth="1"/>
    <col min="8" max="8" width="3.140625" style="80" customWidth="1"/>
    <col min="9" max="16384" width="11.42578125" style="80"/>
  </cols>
  <sheetData>
    <row r="4" spans="1:6" ht="22.5" x14ac:dyDescent="0.3">
      <c r="B4" s="154" t="s">
        <v>5</v>
      </c>
    </row>
    <row r="5" spans="1:6" ht="22.5" x14ac:dyDescent="0.3">
      <c r="B5" s="156" t="s">
        <v>126</v>
      </c>
    </row>
    <row r="6" spans="1:6" ht="22.5" x14ac:dyDescent="0.3">
      <c r="A6" s="154"/>
      <c r="B6" s="154"/>
    </row>
    <row r="7" spans="1:6" ht="17.25" customHeight="1" x14ac:dyDescent="0.3">
      <c r="A7" s="154"/>
      <c r="B7" s="74"/>
      <c r="C7" s="157" t="s">
        <v>241</v>
      </c>
      <c r="D7" s="158"/>
    </row>
    <row r="8" spans="1:6" ht="17.25" customHeight="1" x14ac:dyDescent="0.3">
      <c r="A8" s="154"/>
      <c r="B8" s="159"/>
      <c r="C8" s="157"/>
      <c r="D8" s="158"/>
    </row>
    <row r="9" spans="1:6" ht="17.25" customHeight="1" x14ac:dyDescent="0.3">
      <c r="A9" s="154"/>
      <c r="B9" s="74"/>
      <c r="C9" s="157" t="s">
        <v>180</v>
      </c>
      <c r="D9" s="158"/>
    </row>
    <row r="10" spans="1:6" ht="14.25" customHeight="1" x14ac:dyDescent="0.3">
      <c r="A10" s="160"/>
      <c r="B10" s="161"/>
      <c r="C10" s="158"/>
      <c r="D10" s="158"/>
    </row>
    <row r="11" spans="1:6" ht="14.25" customHeight="1" x14ac:dyDescent="0.2">
      <c r="B11" s="75"/>
      <c r="C11" s="162" t="s">
        <v>83</v>
      </c>
      <c r="D11" s="157"/>
      <c r="E11" s="163"/>
    </row>
    <row r="12" spans="1:6" ht="14.25" customHeight="1" x14ac:dyDescent="0.25">
      <c r="B12" s="164"/>
      <c r="C12" s="165"/>
      <c r="D12" s="166"/>
    </row>
    <row r="13" spans="1:6" ht="14.25" customHeight="1" x14ac:dyDescent="0.2">
      <c r="B13" s="75"/>
      <c r="C13" s="177" t="s">
        <v>242</v>
      </c>
      <c r="D13" s="157"/>
      <c r="E13" s="163"/>
    </row>
    <row r="14" spans="1:6" ht="14.25" customHeight="1" x14ac:dyDescent="0.25">
      <c r="B14" s="164"/>
      <c r="C14" s="165"/>
      <c r="D14" s="166"/>
    </row>
    <row r="15" spans="1:6" ht="32.25" customHeight="1" x14ac:dyDescent="0.2">
      <c r="B15" s="76"/>
      <c r="C15" s="391" t="s">
        <v>82</v>
      </c>
      <c r="D15" s="392"/>
      <c r="F15" s="393" t="s">
        <v>211</v>
      </c>
    </row>
    <row r="16" spans="1:6" ht="13.5" customHeight="1" x14ac:dyDescent="0.25">
      <c r="B16" s="164"/>
      <c r="F16" s="393"/>
    </row>
    <row r="17" spans="1:7" ht="45.75" customHeight="1" x14ac:dyDescent="0.2">
      <c r="B17" s="77" t="e">
        <f>VLOOKUP('1. Eingabe TIERBEURTEILUNG'!$B$15,hintergrunddaten!A6:C55,3,TRUE)</f>
        <v>#N/A</v>
      </c>
      <c r="C17" s="391" t="s">
        <v>181</v>
      </c>
      <c r="D17" s="392"/>
      <c r="F17" s="393"/>
    </row>
    <row r="18" spans="1:7" ht="18" customHeight="1" x14ac:dyDescent="0.2">
      <c r="C18" s="167"/>
      <c r="F18" s="393"/>
    </row>
    <row r="19" spans="1:7" ht="14.25" customHeight="1" x14ac:dyDescent="0.2">
      <c r="C19" s="168"/>
    </row>
    <row r="20" spans="1:7" x14ac:dyDescent="0.2">
      <c r="C20" s="169"/>
    </row>
    <row r="21" spans="1:7" ht="15" thickBot="1" x14ac:dyDescent="0.25"/>
    <row r="22" spans="1:7" s="170" customFormat="1" ht="18.75" thickBot="1" x14ac:dyDescent="0.3">
      <c r="C22" s="96" t="s">
        <v>19</v>
      </c>
      <c r="D22" s="171" t="s">
        <v>3</v>
      </c>
      <c r="E22" s="172" t="s">
        <v>20</v>
      </c>
      <c r="F22" s="56" t="s">
        <v>51</v>
      </c>
      <c r="G22" s="93" t="s">
        <v>109</v>
      </c>
    </row>
    <row r="23" spans="1:7" s="83" customFormat="1" ht="31.5" x14ac:dyDescent="0.25">
      <c r="C23" s="173"/>
      <c r="D23" s="91" t="s">
        <v>8</v>
      </c>
      <c r="E23" s="94" t="s">
        <v>129</v>
      </c>
      <c r="F23" s="65"/>
      <c r="G23" s="92" t="s">
        <v>99</v>
      </c>
    </row>
    <row r="24" spans="1:7" s="83" customFormat="1" ht="31.5" x14ac:dyDescent="0.25">
      <c r="C24" s="174" t="s">
        <v>110</v>
      </c>
      <c r="D24" s="71" t="s">
        <v>7</v>
      </c>
      <c r="E24" s="33" t="s">
        <v>130</v>
      </c>
      <c r="F24" s="37"/>
      <c r="G24" s="38" t="s">
        <v>100</v>
      </c>
    </row>
    <row r="25" spans="1:7" s="83" customFormat="1" ht="31.5" x14ac:dyDescent="0.25">
      <c r="C25" s="175">
        <f t="shared" ref="C25" si="0">$B$13</f>
        <v>0</v>
      </c>
      <c r="D25" s="72" t="s">
        <v>95</v>
      </c>
      <c r="E25" s="33" t="s">
        <v>127</v>
      </c>
      <c r="F25" s="37"/>
      <c r="G25" s="38" t="s">
        <v>101</v>
      </c>
    </row>
    <row r="26" spans="1:7" s="83" customFormat="1" ht="32.25" thickBot="1" x14ac:dyDescent="0.3">
      <c r="C26" s="176"/>
      <c r="D26" s="73" t="s">
        <v>6</v>
      </c>
      <c r="E26" s="39" t="s">
        <v>128</v>
      </c>
      <c r="F26" s="40"/>
      <c r="G26" s="41" t="s">
        <v>102</v>
      </c>
    </row>
    <row r="27" spans="1:7" x14ac:dyDescent="0.2">
      <c r="A27" s="395"/>
      <c r="B27" s="395"/>
    </row>
    <row r="34" spans="1:5" x14ac:dyDescent="0.2">
      <c r="E34" s="349" t="s">
        <v>256</v>
      </c>
    </row>
    <row r="43" spans="1:5" x14ac:dyDescent="0.2">
      <c r="A43" s="394">
        <f>B7</f>
        <v>0</v>
      </c>
      <c r="B43" s="394"/>
    </row>
  </sheetData>
  <sheetProtection sheet="1" objects="1" scenarios="1"/>
  <protectedRanges>
    <protectedRange sqref="B7 B9 B11 B13 B15 F23:F26" name="Bereich1"/>
  </protectedRanges>
  <mergeCells count="5">
    <mergeCell ref="C17:D17"/>
    <mergeCell ref="C15:D15"/>
    <mergeCell ref="F15:F18"/>
    <mergeCell ref="A43:B43"/>
    <mergeCell ref="A27:B27"/>
  </mergeCells>
  <dataValidations count="2">
    <dataValidation type="list" allowBlank="1" showInputMessage="1" showErrorMessage="1" sqref="D21">
      <formula1>#REF!</formula1>
    </dataValidation>
    <dataValidation type="list" allowBlank="1" showInputMessage="1" showErrorMessage="1" sqref="B11">
      <formula1>".,Winterhalbjahr/Stallperiode, Sommerhalbjahr/Weideperiode"</formula1>
    </dataValidation>
  </dataValidations>
  <hyperlinks>
    <hyperlink ref="G23" location="KTBL1" display="KTBL1"/>
    <hyperlink ref="G24" location="KTBL1" display="KTBL1"/>
    <hyperlink ref="G25" location="KTBL1" display="KTBL1"/>
    <hyperlink ref="G26" location="KTBL1" display="KTBL1"/>
  </hyperlinks>
  <pageMargins left="0.7" right="0.7" top="0.78740157499999996" bottom="0.78740157499999996" header="0.3" footer="0.3"/>
  <pageSetup paperSize="9" scale="64" orientation="landscape" r:id="rId1"/>
  <headerFooter>
    <oddFooter>&amp;C&amp;"Helvetica,Standard"Netzwerk Pilotbetriebe - Tierwohl-Tool Milchvieh&amp;R&amp;"Helvetica,Standard"Eingabe TIERBEURTEILUNG - Seite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5" tint="0.39997558519241921"/>
    <pageSetUpPr fitToPage="1"/>
  </sheetPr>
  <dimension ref="A1:P120"/>
  <sheetViews>
    <sheetView showGridLines="0" view="pageLayout" zoomScale="40" zoomScaleNormal="46" zoomScaleSheetLayoutView="30" zoomScalePageLayoutView="40" workbookViewId="0">
      <selection activeCell="C9" sqref="C9"/>
    </sheetView>
  </sheetViews>
  <sheetFormatPr baseColWidth="10" defaultColWidth="11.42578125" defaultRowHeight="14.25" x14ac:dyDescent="0.2"/>
  <cols>
    <col min="1" max="1" width="3" style="42" customWidth="1"/>
    <col min="2" max="2" width="18" style="42" customWidth="1"/>
    <col min="3" max="3" width="32.85546875" style="42" customWidth="1"/>
    <col min="4" max="4" width="33" style="42" customWidth="1"/>
    <col min="5" max="5" width="31.28515625" style="42" customWidth="1"/>
    <col min="6" max="6" width="29.28515625" style="42" customWidth="1"/>
    <col min="7" max="7" width="33.7109375" style="44" customWidth="1"/>
    <col min="8" max="8" width="53.5703125" style="44" customWidth="1"/>
    <col min="9" max="9" width="23.85546875" style="42" customWidth="1"/>
    <col min="10" max="10" width="19.7109375" style="42" customWidth="1"/>
    <col min="11" max="11" width="55.42578125" style="42" customWidth="1"/>
    <col min="12" max="12" width="17.28515625" style="49" customWidth="1"/>
    <col min="13" max="13" width="24.28515625" style="42" customWidth="1"/>
    <col min="14" max="14" width="22.5703125" style="42" customWidth="1"/>
    <col min="15" max="15" width="46" style="42" customWidth="1"/>
    <col min="16" max="16" width="75.28515625" style="42" customWidth="1"/>
    <col min="17" max="16384" width="11.42578125" style="42"/>
  </cols>
  <sheetData>
    <row r="1" spans="1:16" s="321" customFormat="1" ht="34.5" x14ac:dyDescent="0.45">
      <c r="B1" s="326" t="s">
        <v>49</v>
      </c>
      <c r="C1" s="331">
        <f>'1. Eingabe TIERBEURTEILUNG'!B7</f>
        <v>0</v>
      </c>
      <c r="H1" s="323"/>
    </row>
    <row r="2" spans="1:16" s="321" customFormat="1" ht="34.5" x14ac:dyDescent="0.45">
      <c r="B2" s="326" t="s">
        <v>0</v>
      </c>
      <c r="C2" s="330">
        <f>'1. Eingabe TIERBEURTEILUNG'!B9</f>
        <v>0</v>
      </c>
      <c r="D2" s="323"/>
      <c r="E2" s="328"/>
      <c r="F2" s="326" t="s">
        <v>253</v>
      </c>
      <c r="G2" s="329">
        <f>'1. Eingabe TIERBEURTEILUNG'!B13</f>
        <v>0</v>
      </c>
      <c r="I2" s="326" t="s">
        <v>254</v>
      </c>
      <c r="J2" s="327">
        <f>'1. Eingabe TIERBEURTEILUNG'!$B$11</f>
        <v>0</v>
      </c>
    </row>
    <row r="3" spans="1:16" s="321" customFormat="1" ht="12.75" customHeight="1" x14ac:dyDescent="0.45">
      <c r="F3" s="324"/>
      <c r="G3" s="324"/>
    </row>
    <row r="4" spans="1:16" s="321" customFormat="1" ht="33.75" customHeight="1" x14ac:dyDescent="0.45">
      <c r="B4" s="332" t="e">
        <f>VLOOKUP('1. Eingabe TIERBEURTEILUNG'!$B$15,hintergrunddaten!A6:C55,3,TRUE)</f>
        <v>#N/A</v>
      </c>
      <c r="C4" s="332" t="s">
        <v>96</v>
      </c>
      <c r="F4" s="325"/>
      <c r="G4" s="324"/>
      <c r="P4" s="322" t="s">
        <v>202</v>
      </c>
    </row>
    <row r="5" spans="1:16" ht="7.5" customHeight="1" thickBot="1" x14ac:dyDescent="0.45">
      <c r="A5" s="225"/>
      <c r="C5" s="43"/>
      <c r="L5" s="42"/>
    </row>
    <row r="6" spans="1:16" s="45" customFormat="1" ht="67.5" customHeight="1" x14ac:dyDescent="0.4">
      <c r="A6" s="225"/>
      <c r="B6" s="400" t="s">
        <v>87</v>
      </c>
      <c r="C6" s="400" t="s">
        <v>186</v>
      </c>
      <c r="D6" s="403" t="s">
        <v>131</v>
      </c>
      <c r="E6" s="404"/>
      <c r="F6" s="404"/>
      <c r="G6" s="404"/>
      <c r="H6" s="405"/>
      <c r="I6" s="403" t="s">
        <v>132</v>
      </c>
      <c r="J6" s="404"/>
      <c r="K6" s="405"/>
      <c r="L6" s="403" t="s">
        <v>133</v>
      </c>
      <c r="M6" s="406"/>
      <c r="N6" s="406"/>
      <c r="O6" s="407"/>
      <c r="P6" s="95" t="s">
        <v>134</v>
      </c>
    </row>
    <row r="7" spans="1:16" s="45" customFormat="1" ht="78" customHeight="1" x14ac:dyDescent="0.4">
      <c r="A7" s="225"/>
      <c r="B7" s="401"/>
      <c r="C7" s="401"/>
      <c r="D7" s="415" t="s">
        <v>188</v>
      </c>
      <c r="E7" s="416"/>
      <c r="F7" s="416"/>
      <c r="G7" s="417"/>
      <c r="H7" s="411" t="s">
        <v>192</v>
      </c>
      <c r="I7" s="408" t="s">
        <v>187</v>
      </c>
      <c r="J7" s="410"/>
      <c r="K7" s="396" t="s">
        <v>190</v>
      </c>
      <c r="L7" s="408" t="s">
        <v>191</v>
      </c>
      <c r="M7" s="413"/>
      <c r="N7" s="414"/>
      <c r="O7" s="396" t="s">
        <v>189</v>
      </c>
      <c r="P7" s="398" t="s">
        <v>220</v>
      </c>
    </row>
    <row r="8" spans="1:16" s="46" customFormat="1" ht="118.5" customHeight="1" thickBot="1" x14ac:dyDescent="0.45">
      <c r="A8" s="225"/>
      <c r="B8" s="402"/>
      <c r="C8" s="402"/>
      <c r="D8" s="234" t="s">
        <v>52</v>
      </c>
      <c r="E8" s="235" t="s">
        <v>53</v>
      </c>
      <c r="F8" s="235" t="s">
        <v>54</v>
      </c>
      <c r="G8" s="301" t="s">
        <v>58</v>
      </c>
      <c r="H8" s="412"/>
      <c r="I8" s="234" t="s">
        <v>59</v>
      </c>
      <c r="J8" s="301" t="s">
        <v>55</v>
      </c>
      <c r="K8" s="397"/>
      <c r="L8" s="234" t="s">
        <v>56</v>
      </c>
      <c r="M8" s="235" t="s">
        <v>57</v>
      </c>
      <c r="N8" s="301" t="s">
        <v>219</v>
      </c>
      <c r="O8" s="397"/>
      <c r="P8" s="399"/>
    </row>
    <row r="9" spans="1:16" s="47" customFormat="1" ht="63" customHeight="1" x14ac:dyDescent="0.25">
      <c r="B9" s="288">
        <v>1</v>
      </c>
      <c r="C9" s="290"/>
      <c r="D9" s="291"/>
      <c r="E9" s="292"/>
      <c r="F9" s="292"/>
      <c r="G9" s="302"/>
      <c r="H9" s="293"/>
      <c r="I9" s="291"/>
      <c r="J9" s="302"/>
      <c r="K9" s="293"/>
      <c r="L9" s="291"/>
      <c r="M9" s="292"/>
      <c r="N9" s="302"/>
      <c r="O9" s="293"/>
      <c r="P9" s="290"/>
    </row>
    <row r="10" spans="1:16" s="47" customFormat="1" ht="63" customHeight="1" x14ac:dyDescent="0.25">
      <c r="B10" s="289">
        <v>2</v>
      </c>
      <c r="C10" s="289"/>
      <c r="D10" s="294"/>
      <c r="E10" s="295"/>
      <c r="F10" s="295"/>
      <c r="G10" s="303"/>
      <c r="H10" s="296"/>
      <c r="I10" s="294"/>
      <c r="J10" s="303"/>
      <c r="K10" s="296"/>
      <c r="L10" s="294"/>
      <c r="M10" s="295"/>
      <c r="N10" s="303"/>
      <c r="O10" s="296"/>
      <c r="P10" s="289"/>
    </row>
    <row r="11" spans="1:16" s="47" customFormat="1" ht="63" customHeight="1" x14ac:dyDescent="0.25">
      <c r="B11" s="288">
        <v>3</v>
      </c>
      <c r="C11" s="290"/>
      <c r="D11" s="291"/>
      <c r="E11" s="292"/>
      <c r="F11" s="292"/>
      <c r="G11" s="302"/>
      <c r="H11" s="293"/>
      <c r="I11" s="291"/>
      <c r="J11" s="302"/>
      <c r="K11" s="293"/>
      <c r="L11" s="291"/>
      <c r="M11" s="292"/>
      <c r="N11" s="302"/>
      <c r="O11" s="293"/>
      <c r="P11" s="290"/>
    </row>
    <row r="12" spans="1:16" s="47" customFormat="1" ht="63" customHeight="1" x14ac:dyDescent="0.25">
      <c r="B12" s="289">
        <v>4</v>
      </c>
      <c r="C12" s="289"/>
      <c r="D12" s="294"/>
      <c r="E12" s="295"/>
      <c r="F12" s="295"/>
      <c r="G12" s="303"/>
      <c r="H12" s="296"/>
      <c r="I12" s="294"/>
      <c r="J12" s="303"/>
      <c r="K12" s="296"/>
      <c r="L12" s="294"/>
      <c r="M12" s="295"/>
      <c r="N12" s="303"/>
      <c r="O12" s="296"/>
      <c r="P12" s="289"/>
    </row>
    <row r="13" spans="1:16" s="47" customFormat="1" ht="63" customHeight="1" x14ac:dyDescent="0.25">
      <c r="B13" s="288">
        <v>5</v>
      </c>
      <c r="C13" s="290"/>
      <c r="D13" s="291"/>
      <c r="E13" s="292"/>
      <c r="F13" s="292"/>
      <c r="G13" s="302"/>
      <c r="H13" s="293"/>
      <c r="I13" s="291"/>
      <c r="J13" s="302"/>
      <c r="K13" s="293"/>
      <c r="L13" s="291"/>
      <c r="M13" s="292"/>
      <c r="N13" s="302"/>
      <c r="O13" s="293"/>
      <c r="P13" s="290"/>
    </row>
    <row r="14" spans="1:16" s="47" customFormat="1" ht="63" customHeight="1" x14ac:dyDescent="0.25">
      <c r="B14" s="289">
        <v>6</v>
      </c>
      <c r="C14" s="289"/>
      <c r="D14" s="294"/>
      <c r="E14" s="295"/>
      <c r="F14" s="295"/>
      <c r="G14" s="303"/>
      <c r="H14" s="296"/>
      <c r="I14" s="294"/>
      <c r="J14" s="303"/>
      <c r="K14" s="296"/>
      <c r="L14" s="294"/>
      <c r="M14" s="295"/>
      <c r="N14" s="303"/>
      <c r="O14" s="296"/>
      <c r="P14" s="289"/>
    </row>
    <row r="15" spans="1:16" s="47" customFormat="1" ht="63" customHeight="1" x14ac:dyDescent="0.25">
      <c r="B15" s="288">
        <v>7</v>
      </c>
      <c r="C15" s="290"/>
      <c r="D15" s="291"/>
      <c r="E15" s="292"/>
      <c r="F15" s="292"/>
      <c r="G15" s="302"/>
      <c r="H15" s="293"/>
      <c r="I15" s="291"/>
      <c r="J15" s="302"/>
      <c r="K15" s="293"/>
      <c r="L15" s="291"/>
      <c r="M15" s="292"/>
      <c r="N15" s="302"/>
      <c r="O15" s="293"/>
      <c r="P15" s="290"/>
    </row>
    <row r="16" spans="1:16" s="47" customFormat="1" ht="63" customHeight="1" x14ac:dyDescent="0.25">
      <c r="B16" s="289">
        <v>8</v>
      </c>
      <c r="C16" s="289"/>
      <c r="D16" s="294"/>
      <c r="E16" s="295"/>
      <c r="F16" s="295"/>
      <c r="G16" s="303"/>
      <c r="H16" s="296"/>
      <c r="I16" s="294"/>
      <c r="J16" s="303"/>
      <c r="K16" s="296"/>
      <c r="L16" s="294"/>
      <c r="M16" s="295"/>
      <c r="N16" s="303"/>
      <c r="O16" s="296"/>
      <c r="P16" s="289"/>
    </row>
    <row r="17" spans="2:16" s="47" customFormat="1" ht="63" customHeight="1" x14ac:dyDescent="0.25">
      <c r="B17" s="288">
        <v>9</v>
      </c>
      <c r="C17" s="290"/>
      <c r="D17" s="291"/>
      <c r="E17" s="292"/>
      <c r="F17" s="292"/>
      <c r="G17" s="302"/>
      <c r="H17" s="293"/>
      <c r="I17" s="291"/>
      <c r="J17" s="302"/>
      <c r="K17" s="293"/>
      <c r="L17" s="291"/>
      <c r="M17" s="292"/>
      <c r="N17" s="302"/>
      <c r="O17" s="293"/>
      <c r="P17" s="290"/>
    </row>
    <row r="18" spans="2:16" s="47" customFormat="1" ht="63" customHeight="1" x14ac:dyDescent="0.25">
      <c r="B18" s="289">
        <v>10</v>
      </c>
      <c r="C18" s="289"/>
      <c r="D18" s="294"/>
      <c r="E18" s="295"/>
      <c r="F18" s="295"/>
      <c r="G18" s="303"/>
      <c r="H18" s="296"/>
      <c r="I18" s="294"/>
      <c r="J18" s="303"/>
      <c r="K18" s="296"/>
      <c r="L18" s="294"/>
      <c r="M18" s="295"/>
      <c r="N18" s="303"/>
      <c r="O18" s="296"/>
      <c r="P18" s="289"/>
    </row>
    <row r="19" spans="2:16" s="47" customFormat="1" ht="63" customHeight="1" x14ac:dyDescent="0.25">
      <c r="B19" s="288">
        <v>11</v>
      </c>
      <c r="C19" s="290"/>
      <c r="D19" s="291"/>
      <c r="E19" s="292"/>
      <c r="F19" s="292"/>
      <c r="G19" s="302"/>
      <c r="H19" s="293"/>
      <c r="I19" s="291"/>
      <c r="J19" s="302"/>
      <c r="K19" s="293"/>
      <c r="L19" s="291"/>
      <c r="M19" s="292"/>
      <c r="N19" s="302"/>
      <c r="O19" s="293"/>
      <c r="P19" s="290"/>
    </row>
    <row r="20" spans="2:16" s="47" customFormat="1" ht="63" customHeight="1" x14ac:dyDescent="0.25">
      <c r="B20" s="289">
        <v>12</v>
      </c>
      <c r="C20" s="289"/>
      <c r="D20" s="294"/>
      <c r="E20" s="295"/>
      <c r="F20" s="295"/>
      <c r="G20" s="303"/>
      <c r="H20" s="296"/>
      <c r="I20" s="294"/>
      <c r="J20" s="303"/>
      <c r="K20" s="296"/>
      <c r="L20" s="294"/>
      <c r="M20" s="295"/>
      <c r="N20" s="303"/>
      <c r="O20" s="296"/>
      <c r="P20" s="289"/>
    </row>
    <row r="21" spans="2:16" s="47" customFormat="1" ht="63" customHeight="1" x14ac:dyDescent="0.25">
      <c r="B21" s="288">
        <v>13</v>
      </c>
      <c r="C21" s="290"/>
      <c r="D21" s="291"/>
      <c r="E21" s="292"/>
      <c r="F21" s="292"/>
      <c r="G21" s="302"/>
      <c r="H21" s="293"/>
      <c r="I21" s="291"/>
      <c r="J21" s="302"/>
      <c r="K21" s="293"/>
      <c r="L21" s="291"/>
      <c r="M21" s="292"/>
      <c r="N21" s="302"/>
      <c r="O21" s="293"/>
      <c r="P21" s="290"/>
    </row>
    <row r="22" spans="2:16" ht="63" customHeight="1" x14ac:dyDescent="0.2">
      <c r="B22" s="289">
        <v>14</v>
      </c>
      <c r="C22" s="289"/>
      <c r="D22" s="294"/>
      <c r="E22" s="295"/>
      <c r="F22" s="295"/>
      <c r="G22" s="303"/>
      <c r="H22" s="296"/>
      <c r="I22" s="294"/>
      <c r="J22" s="303"/>
      <c r="K22" s="296"/>
      <c r="L22" s="294"/>
      <c r="M22" s="295"/>
      <c r="N22" s="303"/>
      <c r="O22" s="296"/>
      <c r="P22" s="289"/>
    </row>
    <row r="23" spans="2:16" ht="63" customHeight="1" x14ac:dyDescent="0.2">
      <c r="B23" s="288">
        <v>15</v>
      </c>
      <c r="C23" s="290"/>
      <c r="D23" s="291"/>
      <c r="E23" s="292"/>
      <c r="F23" s="292"/>
      <c r="G23" s="302"/>
      <c r="H23" s="293"/>
      <c r="I23" s="291"/>
      <c r="J23" s="302"/>
      <c r="K23" s="293"/>
      <c r="L23" s="291"/>
      <c r="M23" s="292"/>
      <c r="N23" s="302"/>
      <c r="O23" s="293"/>
      <c r="P23" s="290"/>
    </row>
    <row r="24" spans="2:16" ht="63" customHeight="1" x14ac:dyDescent="0.2">
      <c r="B24" s="289">
        <v>16</v>
      </c>
      <c r="C24" s="289"/>
      <c r="D24" s="294"/>
      <c r="E24" s="295"/>
      <c r="F24" s="295"/>
      <c r="G24" s="303"/>
      <c r="H24" s="296"/>
      <c r="I24" s="294"/>
      <c r="J24" s="303"/>
      <c r="K24" s="296"/>
      <c r="L24" s="294"/>
      <c r="M24" s="295"/>
      <c r="N24" s="303"/>
      <c r="O24" s="296"/>
      <c r="P24" s="289"/>
    </row>
    <row r="25" spans="2:16" ht="63" customHeight="1" x14ac:dyDescent="0.2">
      <c r="B25" s="288">
        <v>17</v>
      </c>
      <c r="C25" s="290"/>
      <c r="D25" s="291"/>
      <c r="E25" s="292"/>
      <c r="F25" s="292"/>
      <c r="G25" s="302"/>
      <c r="H25" s="293"/>
      <c r="I25" s="291"/>
      <c r="J25" s="302"/>
      <c r="K25" s="293"/>
      <c r="L25" s="291"/>
      <c r="M25" s="292"/>
      <c r="N25" s="302"/>
      <c r="O25" s="293"/>
      <c r="P25" s="290"/>
    </row>
    <row r="26" spans="2:16" ht="63" customHeight="1" x14ac:dyDescent="0.2">
      <c r="B26" s="289">
        <v>18</v>
      </c>
      <c r="C26" s="289"/>
      <c r="D26" s="294"/>
      <c r="E26" s="295"/>
      <c r="F26" s="295"/>
      <c r="G26" s="303"/>
      <c r="H26" s="296"/>
      <c r="I26" s="294"/>
      <c r="J26" s="303"/>
      <c r="K26" s="296"/>
      <c r="L26" s="294"/>
      <c r="M26" s="295"/>
      <c r="N26" s="303"/>
      <c r="O26" s="296"/>
      <c r="P26" s="289"/>
    </row>
    <row r="27" spans="2:16" ht="63" customHeight="1" x14ac:dyDescent="0.2">
      <c r="B27" s="288">
        <v>19</v>
      </c>
      <c r="C27" s="290"/>
      <c r="D27" s="291"/>
      <c r="E27" s="292"/>
      <c r="F27" s="292"/>
      <c r="G27" s="302"/>
      <c r="H27" s="293"/>
      <c r="I27" s="291"/>
      <c r="J27" s="302"/>
      <c r="K27" s="293"/>
      <c r="L27" s="291"/>
      <c r="M27" s="292"/>
      <c r="N27" s="302"/>
      <c r="O27" s="293"/>
      <c r="P27" s="290"/>
    </row>
    <row r="28" spans="2:16" ht="63" customHeight="1" x14ac:dyDescent="0.2">
      <c r="B28" s="289">
        <v>20</v>
      </c>
      <c r="C28" s="289"/>
      <c r="D28" s="294"/>
      <c r="E28" s="295"/>
      <c r="F28" s="295"/>
      <c r="G28" s="303"/>
      <c r="H28" s="296"/>
      <c r="I28" s="294"/>
      <c r="J28" s="303"/>
      <c r="K28" s="296"/>
      <c r="L28" s="294"/>
      <c r="M28" s="295"/>
      <c r="N28" s="303"/>
      <c r="O28" s="296"/>
      <c r="P28" s="289"/>
    </row>
    <row r="29" spans="2:16" ht="63" customHeight="1" x14ac:dyDescent="0.2">
      <c r="B29" s="288">
        <v>21</v>
      </c>
      <c r="C29" s="290"/>
      <c r="D29" s="291"/>
      <c r="E29" s="292"/>
      <c r="F29" s="292"/>
      <c r="G29" s="302"/>
      <c r="H29" s="293"/>
      <c r="I29" s="291"/>
      <c r="J29" s="302"/>
      <c r="K29" s="293"/>
      <c r="L29" s="291"/>
      <c r="M29" s="292"/>
      <c r="N29" s="302"/>
      <c r="O29" s="293"/>
      <c r="P29" s="290"/>
    </row>
    <row r="30" spans="2:16" ht="63" customHeight="1" x14ac:dyDescent="0.2">
      <c r="B30" s="289">
        <v>22</v>
      </c>
      <c r="C30" s="289"/>
      <c r="D30" s="294"/>
      <c r="E30" s="295"/>
      <c r="F30" s="295"/>
      <c r="G30" s="303"/>
      <c r="H30" s="296"/>
      <c r="I30" s="294"/>
      <c r="J30" s="303"/>
      <c r="K30" s="296"/>
      <c r="L30" s="294"/>
      <c r="M30" s="295"/>
      <c r="N30" s="303"/>
      <c r="O30" s="296"/>
      <c r="P30" s="289"/>
    </row>
    <row r="31" spans="2:16" ht="63" customHeight="1" x14ac:dyDescent="0.2">
      <c r="B31" s="288">
        <v>23</v>
      </c>
      <c r="C31" s="290"/>
      <c r="D31" s="291"/>
      <c r="E31" s="292"/>
      <c r="F31" s="292"/>
      <c r="G31" s="302"/>
      <c r="H31" s="293"/>
      <c r="I31" s="291"/>
      <c r="J31" s="302"/>
      <c r="K31" s="293"/>
      <c r="L31" s="291"/>
      <c r="M31" s="292"/>
      <c r="N31" s="302"/>
      <c r="O31" s="293"/>
      <c r="P31" s="290"/>
    </row>
    <row r="32" spans="2:16" ht="63" customHeight="1" x14ac:dyDescent="0.2">
      <c r="B32" s="289">
        <v>24</v>
      </c>
      <c r="C32" s="289"/>
      <c r="D32" s="294"/>
      <c r="E32" s="295"/>
      <c r="F32" s="295"/>
      <c r="G32" s="303"/>
      <c r="H32" s="296"/>
      <c r="I32" s="294"/>
      <c r="J32" s="303"/>
      <c r="K32" s="296"/>
      <c r="L32" s="294"/>
      <c r="M32" s="295"/>
      <c r="N32" s="303"/>
      <c r="O32" s="296"/>
      <c r="P32" s="289"/>
    </row>
    <row r="33" spans="2:16" ht="63" customHeight="1" x14ac:dyDescent="0.2">
      <c r="B33" s="288">
        <v>25</v>
      </c>
      <c r="C33" s="290"/>
      <c r="D33" s="291"/>
      <c r="E33" s="292"/>
      <c r="F33" s="292"/>
      <c r="G33" s="302"/>
      <c r="H33" s="293"/>
      <c r="I33" s="291"/>
      <c r="J33" s="302"/>
      <c r="K33" s="293"/>
      <c r="L33" s="291"/>
      <c r="M33" s="292"/>
      <c r="N33" s="302"/>
      <c r="O33" s="293"/>
      <c r="P33" s="290"/>
    </row>
    <row r="34" spans="2:16" s="79" customFormat="1" ht="26.25" thickBot="1" x14ac:dyDescent="0.35">
      <c r="B34" s="240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241" t="s">
        <v>205</v>
      </c>
    </row>
    <row r="35" spans="2:16" ht="71.25" customHeight="1" x14ac:dyDescent="0.2">
      <c r="B35" s="400" t="s">
        <v>87</v>
      </c>
      <c r="C35" s="400" t="s">
        <v>186</v>
      </c>
      <c r="D35" s="403" t="s">
        <v>131</v>
      </c>
      <c r="E35" s="404"/>
      <c r="F35" s="404"/>
      <c r="G35" s="404"/>
      <c r="H35" s="405"/>
      <c r="I35" s="403" t="s">
        <v>132</v>
      </c>
      <c r="J35" s="404"/>
      <c r="K35" s="405"/>
      <c r="L35" s="403" t="s">
        <v>133</v>
      </c>
      <c r="M35" s="406"/>
      <c r="N35" s="406"/>
      <c r="O35" s="407"/>
      <c r="P35" s="95" t="s">
        <v>134</v>
      </c>
    </row>
    <row r="36" spans="2:16" ht="77.25" customHeight="1" x14ac:dyDescent="0.2">
      <c r="B36" s="401"/>
      <c r="C36" s="401"/>
      <c r="D36" s="408" t="s">
        <v>188</v>
      </c>
      <c r="E36" s="409"/>
      <c r="F36" s="409"/>
      <c r="G36" s="410"/>
      <c r="H36" s="411" t="s">
        <v>192</v>
      </c>
      <c r="I36" s="408" t="s">
        <v>187</v>
      </c>
      <c r="J36" s="410"/>
      <c r="K36" s="396" t="s">
        <v>190</v>
      </c>
      <c r="L36" s="408" t="s">
        <v>191</v>
      </c>
      <c r="M36" s="413"/>
      <c r="N36" s="414"/>
      <c r="O36" s="396" t="s">
        <v>189</v>
      </c>
      <c r="P36" s="398" t="s">
        <v>220</v>
      </c>
    </row>
    <row r="37" spans="2:16" ht="111.75" customHeight="1" thickBot="1" x14ac:dyDescent="0.25">
      <c r="B37" s="402"/>
      <c r="C37" s="402"/>
      <c r="D37" s="234" t="s">
        <v>52</v>
      </c>
      <c r="E37" s="235" t="s">
        <v>53</v>
      </c>
      <c r="F37" s="235" t="s">
        <v>54</v>
      </c>
      <c r="G37" s="301" t="s">
        <v>58</v>
      </c>
      <c r="H37" s="412"/>
      <c r="I37" s="234" t="s">
        <v>59</v>
      </c>
      <c r="J37" s="301" t="s">
        <v>55</v>
      </c>
      <c r="K37" s="397"/>
      <c r="L37" s="234" t="s">
        <v>56</v>
      </c>
      <c r="M37" s="235" t="s">
        <v>57</v>
      </c>
      <c r="N37" s="301" t="s">
        <v>219</v>
      </c>
      <c r="O37" s="397"/>
      <c r="P37" s="399"/>
    </row>
    <row r="38" spans="2:16" ht="63" customHeight="1" x14ac:dyDescent="0.2">
      <c r="B38" s="288">
        <v>26</v>
      </c>
      <c r="C38" s="290"/>
      <c r="D38" s="291"/>
      <c r="E38" s="292"/>
      <c r="F38" s="292"/>
      <c r="G38" s="302"/>
      <c r="H38" s="293"/>
      <c r="I38" s="291"/>
      <c r="J38" s="302"/>
      <c r="K38" s="293"/>
      <c r="L38" s="291"/>
      <c r="M38" s="292"/>
      <c r="N38" s="302"/>
      <c r="O38" s="293"/>
      <c r="P38" s="290"/>
    </row>
    <row r="39" spans="2:16" ht="63" customHeight="1" x14ac:dyDescent="0.2">
      <c r="B39" s="289">
        <v>27</v>
      </c>
      <c r="C39" s="289"/>
      <c r="D39" s="294"/>
      <c r="E39" s="295"/>
      <c r="F39" s="295"/>
      <c r="G39" s="303"/>
      <c r="H39" s="296"/>
      <c r="I39" s="294"/>
      <c r="J39" s="303"/>
      <c r="K39" s="296"/>
      <c r="L39" s="294"/>
      <c r="M39" s="295"/>
      <c r="N39" s="303"/>
      <c r="O39" s="296"/>
      <c r="P39" s="289"/>
    </row>
    <row r="40" spans="2:16" ht="63" customHeight="1" x14ac:dyDescent="0.2">
      <c r="B40" s="288">
        <v>28</v>
      </c>
      <c r="C40" s="290"/>
      <c r="D40" s="291"/>
      <c r="E40" s="292"/>
      <c r="F40" s="292"/>
      <c r="G40" s="302"/>
      <c r="H40" s="293"/>
      <c r="I40" s="291"/>
      <c r="J40" s="302"/>
      <c r="K40" s="293"/>
      <c r="L40" s="291"/>
      <c r="M40" s="292"/>
      <c r="N40" s="302"/>
      <c r="O40" s="293"/>
      <c r="P40" s="290"/>
    </row>
    <row r="41" spans="2:16" ht="63" customHeight="1" x14ac:dyDescent="0.2">
      <c r="B41" s="289">
        <v>29</v>
      </c>
      <c r="C41" s="289"/>
      <c r="D41" s="294"/>
      <c r="E41" s="295"/>
      <c r="F41" s="295"/>
      <c r="G41" s="303"/>
      <c r="H41" s="296"/>
      <c r="I41" s="294"/>
      <c r="J41" s="303"/>
      <c r="K41" s="296"/>
      <c r="L41" s="294"/>
      <c r="M41" s="295"/>
      <c r="N41" s="303"/>
      <c r="O41" s="296"/>
      <c r="P41" s="289"/>
    </row>
    <row r="42" spans="2:16" ht="63" customHeight="1" x14ac:dyDescent="0.2">
      <c r="B42" s="288">
        <v>30</v>
      </c>
      <c r="C42" s="290"/>
      <c r="D42" s="291"/>
      <c r="E42" s="292"/>
      <c r="F42" s="292"/>
      <c r="G42" s="302"/>
      <c r="H42" s="293"/>
      <c r="I42" s="291"/>
      <c r="J42" s="302"/>
      <c r="K42" s="293"/>
      <c r="L42" s="291"/>
      <c r="M42" s="292"/>
      <c r="N42" s="302"/>
      <c r="O42" s="293"/>
      <c r="P42" s="290"/>
    </row>
    <row r="43" spans="2:16" ht="63" customHeight="1" x14ac:dyDescent="0.2">
      <c r="B43" s="289">
        <v>31</v>
      </c>
      <c r="C43" s="289"/>
      <c r="D43" s="294"/>
      <c r="E43" s="295"/>
      <c r="F43" s="295"/>
      <c r="G43" s="303"/>
      <c r="H43" s="296"/>
      <c r="I43" s="294"/>
      <c r="J43" s="303"/>
      <c r="K43" s="296"/>
      <c r="L43" s="294"/>
      <c r="M43" s="295"/>
      <c r="N43" s="303"/>
      <c r="O43" s="296"/>
      <c r="P43" s="289"/>
    </row>
    <row r="44" spans="2:16" ht="63" customHeight="1" x14ac:dyDescent="0.2">
      <c r="B44" s="288">
        <v>32</v>
      </c>
      <c r="C44" s="290"/>
      <c r="D44" s="291"/>
      <c r="E44" s="292"/>
      <c r="F44" s="292"/>
      <c r="G44" s="302"/>
      <c r="H44" s="293"/>
      <c r="I44" s="291"/>
      <c r="J44" s="302"/>
      <c r="K44" s="293"/>
      <c r="L44" s="291"/>
      <c r="M44" s="292"/>
      <c r="N44" s="302"/>
      <c r="O44" s="293"/>
      <c r="P44" s="290"/>
    </row>
    <row r="45" spans="2:16" ht="63" customHeight="1" x14ac:dyDescent="0.2">
      <c r="B45" s="289">
        <v>33</v>
      </c>
      <c r="C45" s="289"/>
      <c r="D45" s="294"/>
      <c r="E45" s="295"/>
      <c r="F45" s="295"/>
      <c r="G45" s="303"/>
      <c r="H45" s="296"/>
      <c r="I45" s="294"/>
      <c r="J45" s="303"/>
      <c r="K45" s="296"/>
      <c r="L45" s="294"/>
      <c r="M45" s="295"/>
      <c r="N45" s="303"/>
      <c r="O45" s="296"/>
      <c r="P45" s="289"/>
    </row>
    <row r="46" spans="2:16" ht="63" customHeight="1" x14ac:dyDescent="0.2">
      <c r="B46" s="288">
        <v>34</v>
      </c>
      <c r="C46" s="290"/>
      <c r="D46" s="291"/>
      <c r="E46" s="292"/>
      <c r="F46" s="292"/>
      <c r="G46" s="302"/>
      <c r="H46" s="293"/>
      <c r="I46" s="291"/>
      <c r="J46" s="302"/>
      <c r="K46" s="293"/>
      <c r="L46" s="291"/>
      <c r="M46" s="292"/>
      <c r="N46" s="302"/>
      <c r="O46" s="293"/>
      <c r="P46" s="290"/>
    </row>
    <row r="47" spans="2:16" ht="63" customHeight="1" x14ac:dyDescent="0.2">
      <c r="B47" s="289">
        <v>35</v>
      </c>
      <c r="C47" s="289"/>
      <c r="D47" s="294"/>
      <c r="E47" s="295"/>
      <c r="F47" s="295"/>
      <c r="G47" s="303"/>
      <c r="H47" s="296"/>
      <c r="I47" s="294"/>
      <c r="J47" s="303"/>
      <c r="K47" s="296"/>
      <c r="L47" s="294"/>
      <c r="M47" s="295"/>
      <c r="N47" s="303"/>
      <c r="O47" s="296"/>
      <c r="P47" s="289"/>
    </row>
    <row r="48" spans="2:16" ht="63" customHeight="1" x14ac:dyDescent="0.2">
      <c r="B48" s="288">
        <v>36</v>
      </c>
      <c r="C48" s="290"/>
      <c r="D48" s="291"/>
      <c r="E48" s="292"/>
      <c r="F48" s="292"/>
      <c r="G48" s="302"/>
      <c r="H48" s="293"/>
      <c r="I48" s="291"/>
      <c r="J48" s="302"/>
      <c r="K48" s="293"/>
      <c r="L48" s="291"/>
      <c r="M48" s="292"/>
      <c r="N48" s="302"/>
      <c r="O48" s="293"/>
      <c r="P48" s="290"/>
    </row>
    <row r="49" spans="2:16" ht="63" customHeight="1" x14ac:dyDescent="0.2">
      <c r="B49" s="289">
        <v>37</v>
      </c>
      <c r="C49" s="289"/>
      <c r="D49" s="294"/>
      <c r="E49" s="295"/>
      <c r="F49" s="295"/>
      <c r="G49" s="303"/>
      <c r="H49" s="296"/>
      <c r="I49" s="294"/>
      <c r="J49" s="303"/>
      <c r="K49" s="296"/>
      <c r="L49" s="294"/>
      <c r="M49" s="295"/>
      <c r="N49" s="303"/>
      <c r="O49" s="296"/>
      <c r="P49" s="289"/>
    </row>
    <row r="50" spans="2:16" ht="63" customHeight="1" x14ac:dyDescent="0.2">
      <c r="B50" s="288">
        <v>38</v>
      </c>
      <c r="C50" s="290"/>
      <c r="D50" s="291"/>
      <c r="E50" s="292"/>
      <c r="F50" s="292"/>
      <c r="G50" s="302"/>
      <c r="H50" s="293"/>
      <c r="I50" s="291"/>
      <c r="J50" s="302"/>
      <c r="K50" s="293"/>
      <c r="L50" s="291"/>
      <c r="M50" s="292"/>
      <c r="N50" s="302"/>
      <c r="O50" s="293"/>
      <c r="P50" s="290"/>
    </row>
    <row r="51" spans="2:16" ht="63" customHeight="1" x14ac:dyDescent="0.2">
      <c r="B51" s="289">
        <v>39</v>
      </c>
      <c r="C51" s="289"/>
      <c r="D51" s="294"/>
      <c r="E51" s="295"/>
      <c r="F51" s="295"/>
      <c r="G51" s="303"/>
      <c r="H51" s="296"/>
      <c r="I51" s="294"/>
      <c r="J51" s="303"/>
      <c r="K51" s="296"/>
      <c r="L51" s="294"/>
      <c r="M51" s="295"/>
      <c r="N51" s="303"/>
      <c r="O51" s="296"/>
      <c r="P51" s="289"/>
    </row>
    <row r="52" spans="2:16" ht="63" customHeight="1" x14ac:dyDescent="0.2">
      <c r="B52" s="288">
        <v>40</v>
      </c>
      <c r="C52" s="290"/>
      <c r="D52" s="291"/>
      <c r="E52" s="292"/>
      <c r="F52" s="292"/>
      <c r="G52" s="302"/>
      <c r="H52" s="293"/>
      <c r="I52" s="291"/>
      <c r="J52" s="302"/>
      <c r="K52" s="293"/>
      <c r="L52" s="291"/>
      <c r="M52" s="292"/>
      <c r="N52" s="302"/>
      <c r="O52" s="293"/>
      <c r="P52" s="290"/>
    </row>
    <row r="53" spans="2:16" ht="63" customHeight="1" x14ac:dyDescent="0.2">
      <c r="B53" s="289">
        <v>41</v>
      </c>
      <c r="C53" s="289"/>
      <c r="D53" s="294"/>
      <c r="E53" s="295"/>
      <c r="F53" s="295"/>
      <c r="G53" s="303"/>
      <c r="H53" s="296"/>
      <c r="I53" s="294"/>
      <c r="J53" s="303"/>
      <c r="K53" s="296"/>
      <c r="L53" s="294"/>
      <c r="M53" s="295"/>
      <c r="N53" s="303"/>
      <c r="O53" s="296"/>
      <c r="P53" s="289"/>
    </row>
    <row r="54" spans="2:16" ht="63" customHeight="1" x14ac:dyDescent="0.2">
      <c r="B54" s="288">
        <v>42</v>
      </c>
      <c r="C54" s="290"/>
      <c r="D54" s="291"/>
      <c r="E54" s="292"/>
      <c r="F54" s="292"/>
      <c r="G54" s="302"/>
      <c r="H54" s="293"/>
      <c r="I54" s="291"/>
      <c r="J54" s="302"/>
      <c r="K54" s="293"/>
      <c r="L54" s="291"/>
      <c r="M54" s="292"/>
      <c r="N54" s="302"/>
      <c r="O54" s="293"/>
      <c r="P54" s="290"/>
    </row>
    <row r="55" spans="2:16" ht="63" customHeight="1" x14ac:dyDescent="0.2">
      <c r="B55" s="289">
        <v>43</v>
      </c>
      <c r="C55" s="289"/>
      <c r="D55" s="294"/>
      <c r="E55" s="295"/>
      <c r="F55" s="295"/>
      <c r="G55" s="303"/>
      <c r="H55" s="296"/>
      <c r="I55" s="294"/>
      <c r="J55" s="303"/>
      <c r="K55" s="296"/>
      <c r="L55" s="294"/>
      <c r="M55" s="295"/>
      <c r="N55" s="303"/>
      <c r="O55" s="296"/>
      <c r="P55" s="289"/>
    </row>
    <row r="56" spans="2:16" ht="63" customHeight="1" x14ac:dyDescent="0.2">
      <c r="B56" s="288">
        <v>44</v>
      </c>
      <c r="C56" s="290"/>
      <c r="D56" s="291"/>
      <c r="E56" s="292"/>
      <c r="F56" s="292"/>
      <c r="G56" s="302"/>
      <c r="H56" s="293"/>
      <c r="I56" s="291"/>
      <c r="J56" s="302"/>
      <c r="K56" s="293"/>
      <c r="L56" s="291"/>
      <c r="M56" s="292"/>
      <c r="N56" s="302"/>
      <c r="O56" s="293"/>
      <c r="P56" s="290"/>
    </row>
    <row r="57" spans="2:16" ht="63" customHeight="1" x14ac:dyDescent="0.2">
      <c r="B57" s="289">
        <v>45</v>
      </c>
      <c r="C57" s="289"/>
      <c r="D57" s="294"/>
      <c r="E57" s="295"/>
      <c r="F57" s="295"/>
      <c r="G57" s="303"/>
      <c r="H57" s="296"/>
      <c r="I57" s="294"/>
      <c r="J57" s="303"/>
      <c r="K57" s="296"/>
      <c r="L57" s="294"/>
      <c r="M57" s="295"/>
      <c r="N57" s="303"/>
      <c r="O57" s="296"/>
      <c r="P57" s="289"/>
    </row>
    <row r="58" spans="2:16" ht="63" customHeight="1" x14ac:dyDescent="0.2">
      <c r="B58" s="288">
        <v>46</v>
      </c>
      <c r="C58" s="290"/>
      <c r="D58" s="291"/>
      <c r="E58" s="292"/>
      <c r="F58" s="292"/>
      <c r="G58" s="302"/>
      <c r="H58" s="293"/>
      <c r="I58" s="291"/>
      <c r="J58" s="302"/>
      <c r="K58" s="293"/>
      <c r="L58" s="291"/>
      <c r="M58" s="292"/>
      <c r="N58" s="302"/>
      <c r="O58" s="293"/>
      <c r="P58" s="290"/>
    </row>
    <row r="59" spans="2:16" ht="63" customHeight="1" x14ac:dyDescent="0.2">
      <c r="B59" s="289">
        <v>47</v>
      </c>
      <c r="C59" s="289"/>
      <c r="D59" s="294"/>
      <c r="E59" s="295"/>
      <c r="F59" s="295"/>
      <c r="G59" s="303"/>
      <c r="H59" s="296"/>
      <c r="I59" s="294"/>
      <c r="J59" s="303"/>
      <c r="K59" s="296"/>
      <c r="L59" s="294"/>
      <c r="M59" s="295"/>
      <c r="N59" s="303"/>
      <c r="O59" s="296"/>
      <c r="P59" s="289"/>
    </row>
    <row r="60" spans="2:16" ht="63" customHeight="1" x14ac:dyDescent="0.2">
      <c r="B60" s="288">
        <v>48</v>
      </c>
      <c r="C60" s="290"/>
      <c r="D60" s="291"/>
      <c r="E60" s="292"/>
      <c r="F60" s="292"/>
      <c r="G60" s="302"/>
      <c r="H60" s="293"/>
      <c r="I60" s="291"/>
      <c r="J60" s="302"/>
      <c r="K60" s="293"/>
      <c r="L60" s="291"/>
      <c r="M60" s="292"/>
      <c r="N60" s="302"/>
      <c r="O60" s="293"/>
      <c r="P60" s="290"/>
    </row>
    <row r="61" spans="2:16" ht="63" customHeight="1" x14ac:dyDescent="0.2">
      <c r="B61" s="289">
        <v>49</v>
      </c>
      <c r="C61" s="289"/>
      <c r="D61" s="294"/>
      <c r="E61" s="295"/>
      <c r="F61" s="295"/>
      <c r="G61" s="303"/>
      <c r="H61" s="296"/>
      <c r="I61" s="294"/>
      <c r="J61" s="303"/>
      <c r="K61" s="296"/>
      <c r="L61" s="294"/>
      <c r="M61" s="295"/>
      <c r="N61" s="303"/>
      <c r="O61" s="296"/>
      <c r="P61" s="289"/>
    </row>
    <row r="62" spans="2:16" ht="63" customHeight="1" x14ac:dyDescent="0.2">
      <c r="B62" s="288">
        <v>50</v>
      </c>
      <c r="C62" s="290"/>
      <c r="D62" s="291"/>
      <c r="E62" s="292"/>
      <c r="F62" s="292"/>
      <c r="G62" s="302"/>
      <c r="H62" s="293"/>
      <c r="I62" s="291"/>
      <c r="J62" s="302"/>
      <c r="K62" s="293"/>
      <c r="L62" s="291"/>
      <c r="M62" s="292"/>
      <c r="N62" s="302"/>
      <c r="O62" s="293"/>
      <c r="P62" s="290"/>
    </row>
    <row r="63" spans="2:16" s="79" customFormat="1" ht="26.25" thickBot="1" x14ac:dyDescent="0.35">
      <c r="B63" s="240"/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241" t="s">
        <v>204</v>
      </c>
    </row>
    <row r="64" spans="2:16" ht="71.25" customHeight="1" x14ac:dyDescent="0.2">
      <c r="B64" s="400" t="s">
        <v>87</v>
      </c>
      <c r="C64" s="400" t="s">
        <v>186</v>
      </c>
      <c r="D64" s="403" t="s">
        <v>131</v>
      </c>
      <c r="E64" s="404"/>
      <c r="F64" s="404"/>
      <c r="G64" s="404"/>
      <c r="H64" s="405"/>
      <c r="I64" s="403" t="s">
        <v>132</v>
      </c>
      <c r="J64" s="404"/>
      <c r="K64" s="405"/>
      <c r="L64" s="403" t="s">
        <v>133</v>
      </c>
      <c r="M64" s="406"/>
      <c r="N64" s="406"/>
      <c r="O64" s="407"/>
      <c r="P64" s="95" t="s">
        <v>134</v>
      </c>
    </row>
    <row r="65" spans="2:16" ht="77.25" customHeight="1" x14ac:dyDescent="0.2">
      <c r="B65" s="401"/>
      <c r="C65" s="401"/>
      <c r="D65" s="408" t="s">
        <v>188</v>
      </c>
      <c r="E65" s="409"/>
      <c r="F65" s="409"/>
      <c r="G65" s="410"/>
      <c r="H65" s="411" t="s">
        <v>192</v>
      </c>
      <c r="I65" s="408" t="s">
        <v>187</v>
      </c>
      <c r="J65" s="410"/>
      <c r="K65" s="396" t="s">
        <v>190</v>
      </c>
      <c r="L65" s="408" t="s">
        <v>191</v>
      </c>
      <c r="M65" s="413"/>
      <c r="N65" s="414"/>
      <c r="O65" s="396" t="s">
        <v>189</v>
      </c>
      <c r="P65" s="398" t="s">
        <v>220</v>
      </c>
    </row>
    <row r="66" spans="2:16" ht="111.75" customHeight="1" thickBot="1" x14ac:dyDescent="0.25">
      <c r="B66" s="402"/>
      <c r="C66" s="402"/>
      <c r="D66" s="234" t="s">
        <v>52</v>
      </c>
      <c r="E66" s="235" t="s">
        <v>53</v>
      </c>
      <c r="F66" s="235" t="s">
        <v>54</v>
      </c>
      <c r="G66" s="301" t="s">
        <v>58</v>
      </c>
      <c r="H66" s="412"/>
      <c r="I66" s="234" t="s">
        <v>59</v>
      </c>
      <c r="J66" s="301" t="s">
        <v>55</v>
      </c>
      <c r="K66" s="397"/>
      <c r="L66" s="234" t="s">
        <v>56</v>
      </c>
      <c r="M66" s="235" t="s">
        <v>57</v>
      </c>
      <c r="N66" s="301" t="s">
        <v>219</v>
      </c>
      <c r="O66" s="397"/>
      <c r="P66" s="399"/>
    </row>
    <row r="67" spans="2:16" ht="64.5" customHeight="1" x14ac:dyDescent="0.2">
      <c r="B67" s="288">
        <v>51</v>
      </c>
      <c r="C67" s="290"/>
      <c r="D67" s="291"/>
      <c r="E67" s="292"/>
      <c r="F67" s="292"/>
      <c r="G67" s="302"/>
      <c r="H67" s="293"/>
      <c r="I67" s="291"/>
      <c r="J67" s="302"/>
      <c r="K67" s="293"/>
      <c r="L67" s="291"/>
      <c r="M67" s="292"/>
      <c r="N67" s="302"/>
      <c r="O67" s="293"/>
      <c r="P67" s="290"/>
    </row>
    <row r="68" spans="2:16" ht="64.5" customHeight="1" x14ac:dyDescent="0.2">
      <c r="B68" s="289">
        <v>52</v>
      </c>
      <c r="C68" s="289"/>
      <c r="D68" s="294"/>
      <c r="E68" s="295"/>
      <c r="F68" s="295"/>
      <c r="G68" s="303"/>
      <c r="H68" s="296"/>
      <c r="I68" s="294"/>
      <c r="J68" s="303"/>
      <c r="K68" s="296"/>
      <c r="L68" s="294"/>
      <c r="M68" s="295"/>
      <c r="N68" s="303"/>
      <c r="O68" s="296"/>
      <c r="P68" s="289"/>
    </row>
    <row r="69" spans="2:16" ht="64.5" customHeight="1" x14ac:dyDescent="0.2">
      <c r="B69" s="288">
        <v>53</v>
      </c>
      <c r="C69" s="290"/>
      <c r="D69" s="291"/>
      <c r="E69" s="292"/>
      <c r="F69" s="292"/>
      <c r="G69" s="302"/>
      <c r="H69" s="293"/>
      <c r="I69" s="291"/>
      <c r="J69" s="302"/>
      <c r="K69" s="293"/>
      <c r="L69" s="291"/>
      <c r="M69" s="292"/>
      <c r="N69" s="302"/>
      <c r="O69" s="293"/>
      <c r="P69" s="290"/>
    </row>
    <row r="70" spans="2:16" ht="64.5" customHeight="1" x14ac:dyDescent="0.2">
      <c r="B70" s="289">
        <v>54</v>
      </c>
      <c r="C70" s="289"/>
      <c r="D70" s="294"/>
      <c r="E70" s="295"/>
      <c r="F70" s="295"/>
      <c r="G70" s="303"/>
      <c r="H70" s="296"/>
      <c r="I70" s="294"/>
      <c r="J70" s="303"/>
      <c r="K70" s="296"/>
      <c r="L70" s="294"/>
      <c r="M70" s="295"/>
      <c r="N70" s="303"/>
      <c r="O70" s="296"/>
      <c r="P70" s="289"/>
    </row>
    <row r="71" spans="2:16" ht="64.5" customHeight="1" x14ac:dyDescent="0.2">
      <c r="B71" s="288">
        <v>55</v>
      </c>
      <c r="C71" s="290"/>
      <c r="D71" s="291"/>
      <c r="E71" s="292"/>
      <c r="F71" s="292"/>
      <c r="G71" s="302"/>
      <c r="H71" s="293"/>
      <c r="I71" s="291"/>
      <c r="J71" s="302"/>
      <c r="K71" s="293"/>
      <c r="L71" s="291"/>
      <c r="M71" s="292"/>
      <c r="N71" s="302"/>
      <c r="O71" s="293"/>
      <c r="P71" s="290"/>
    </row>
    <row r="72" spans="2:16" ht="64.5" customHeight="1" x14ac:dyDescent="0.2">
      <c r="B72" s="289">
        <v>56</v>
      </c>
      <c r="C72" s="289"/>
      <c r="D72" s="294"/>
      <c r="E72" s="295"/>
      <c r="F72" s="295"/>
      <c r="G72" s="303"/>
      <c r="H72" s="296"/>
      <c r="I72" s="294"/>
      <c r="J72" s="303"/>
      <c r="K72" s="296"/>
      <c r="L72" s="294"/>
      <c r="M72" s="295"/>
      <c r="N72" s="303"/>
      <c r="O72" s="296"/>
      <c r="P72" s="289"/>
    </row>
    <row r="73" spans="2:16" ht="64.5" customHeight="1" x14ac:dyDescent="0.2">
      <c r="B73" s="288">
        <v>57</v>
      </c>
      <c r="C73" s="290"/>
      <c r="D73" s="291"/>
      <c r="E73" s="292"/>
      <c r="F73" s="292"/>
      <c r="G73" s="302"/>
      <c r="H73" s="293"/>
      <c r="I73" s="291"/>
      <c r="J73" s="302"/>
      <c r="K73" s="293"/>
      <c r="L73" s="291"/>
      <c r="M73" s="292"/>
      <c r="N73" s="302"/>
      <c r="O73" s="293"/>
      <c r="P73" s="290"/>
    </row>
    <row r="74" spans="2:16" ht="64.5" customHeight="1" x14ac:dyDescent="0.2">
      <c r="B74" s="289">
        <v>58</v>
      </c>
      <c r="C74" s="289"/>
      <c r="D74" s="294"/>
      <c r="E74" s="295"/>
      <c r="F74" s="295"/>
      <c r="G74" s="303"/>
      <c r="H74" s="296"/>
      <c r="I74" s="294"/>
      <c r="J74" s="303"/>
      <c r="K74" s="296"/>
      <c r="L74" s="294"/>
      <c r="M74" s="295"/>
      <c r="N74" s="303"/>
      <c r="O74" s="296"/>
      <c r="P74" s="289"/>
    </row>
    <row r="75" spans="2:16" ht="64.5" customHeight="1" x14ac:dyDescent="0.2">
      <c r="B75" s="288">
        <v>59</v>
      </c>
      <c r="C75" s="290"/>
      <c r="D75" s="291"/>
      <c r="E75" s="292"/>
      <c r="F75" s="292"/>
      <c r="G75" s="302"/>
      <c r="H75" s="293"/>
      <c r="I75" s="291"/>
      <c r="J75" s="302"/>
      <c r="K75" s="293"/>
      <c r="L75" s="291"/>
      <c r="M75" s="292"/>
      <c r="N75" s="302"/>
      <c r="O75" s="293"/>
      <c r="P75" s="290"/>
    </row>
    <row r="76" spans="2:16" ht="64.5" customHeight="1" x14ac:dyDescent="0.2">
      <c r="B76" s="289">
        <v>60</v>
      </c>
      <c r="C76" s="289"/>
      <c r="D76" s="294"/>
      <c r="E76" s="295"/>
      <c r="F76" s="295"/>
      <c r="G76" s="303"/>
      <c r="H76" s="296"/>
      <c r="I76" s="294"/>
      <c r="J76" s="303"/>
      <c r="K76" s="296"/>
      <c r="L76" s="294"/>
      <c r="M76" s="295"/>
      <c r="N76" s="303"/>
      <c r="O76" s="296"/>
      <c r="P76" s="289"/>
    </row>
    <row r="77" spans="2:16" ht="64.5" customHeight="1" x14ac:dyDescent="0.2">
      <c r="B77" s="288">
        <v>61</v>
      </c>
      <c r="C77" s="290"/>
      <c r="D77" s="291"/>
      <c r="E77" s="292"/>
      <c r="F77" s="292"/>
      <c r="G77" s="302"/>
      <c r="H77" s="293"/>
      <c r="I77" s="291"/>
      <c r="J77" s="302"/>
      <c r="K77" s="293"/>
      <c r="L77" s="291"/>
      <c r="M77" s="292"/>
      <c r="N77" s="302"/>
      <c r="O77" s="293"/>
      <c r="P77" s="290"/>
    </row>
    <row r="78" spans="2:16" ht="64.5" customHeight="1" x14ac:dyDescent="0.2">
      <c r="B78" s="289">
        <v>62</v>
      </c>
      <c r="C78" s="289"/>
      <c r="D78" s="294"/>
      <c r="E78" s="295"/>
      <c r="F78" s="295"/>
      <c r="G78" s="303"/>
      <c r="H78" s="296"/>
      <c r="I78" s="294"/>
      <c r="J78" s="303"/>
      <c r="K78" s="296"/>
      <c r="L78" s="294"/>
      <c r="M78" s="295"/>
      <c r="N78" s="303"/>
      <c r="O78" s="296"/>
      <c r="P78" s="289"/>
    </row>
    <row r="79" spans="2:16" ht="64.5" customHeight="1" x14ac:dyDescent="0.2">
      <c r="B79" s="288">
        <v>63</v>
      </c>
      <c r="C79" s="290"/>
      <c r="D79" s="291"/>
      <c r="E79" s="292"/>
      <c r="F79" s="292"/>
      <c r="G79" s="302"/>
      <c r="H79" s="293"/>
      <c r="I79" s="291"/>
      <c r="J79" s="302"/>
      <c r="K79" s="293"/>
      <c r="L79" s="291"/>
      <c r="M79" s="292"/>
      <c r="N79" s="302"/>
      <c r="O79" s="293"/>
      <c r="P79" s="290"/>
    </row>
    <row r="80" spans="2:16" ht="64.5" customHeight="1" x14ac:dyDescent="0.2">
      <c r="B80" s="289">
        <v>64</v>
      </c>
      <c r="C80" s="289"/>
      <c r="D80" s="294"/>
      <c r="E80" s="295"/>
      <c r="F80" s="295"/>
      <c r="G80" s="303"/>
      <c r="H80" s="296"/>
      <c r="I80" s="294"/>
      <c r="J80" s="303"/>
      <c r="K80" s="296"/>
      <c r="L80" s="294"/>
      <c r="M80" s="295"/>
      <c r="N80" s="303"/>
      <c r="O80" s="296"/>
      <c r="P80" s="289"/>
    </row>
    <row r="81" spans="2:16" ht="64.5" customHeight="1" x14ac:dyDescent="0.2">
      <c r="B81" s="288">
        <v>65</v>
      </c>
      <c r="C81" s="290"/>
      <c r="D81" s="291"/>
      <c r="E81" s="292"/>
      <c r="F81" s="292"/>
      <c r="G81" s="302"/>
      <c r="H81" s="293"/>
      <c r="I81" s="291"/>
      <c r="J81" s="302"/>
      <c r="K81" s="293"/>
      <c r="L81" s="291"/>
      <c r="M81" s="292"/>
      <c r="N81" s="302"/>
      <c r="O81" s="293"/>
      <c r="P81" s="290"/>
    </row>
    <row r="82" spans="2:16" ht="64.5" customHeight="1" x14ac:dyDescent="0.2">
      <c r="B82" s="289">
        <v>66</v>
      </c>
      <c r="C82" s="289"/>
      <c r="D82" s="294"/>
      <c r="E82" s="295"/>
      <c r="F82" s="295"/>
      <c r="G82" s="303"/>
      <c r="H82" s="296"/>
      <c r="I82" s="294"/>
      <c r="J82" s="303"/>
      <c r="K82" s="296"/>
      <c r="L82" s="294"/>
      <c r="M82" s="295"/>
      <c r="N82" s="303"/>
      <c r="O82" s="296"/>
      <c r="P82" s="289"/>
    </row>
    <row r="83" spans="2:16" ht="64.5" customHeight="1" x14ac:dyDescent="0.2">
      <c r="B83" s="288">
        <v>67</v>
      </c>
      <c r="C83" s="290"/>
      <c r="D83" s="291"/>
      <c r="E83" s="292"/>
      <c r="F83" s="292"/>
      <c r="G83" s="302"/>
      <c r="H83" s="293"/>
      <c r="I83" s="291"/>
      <c r="J83" s="302"/>
      <c r="K83" s="293"/>
      <c r="L83" s="291"/>
      <c r="M83" s="292"/>
      <c r="N83" s="302"/>
      <c r="O83" s="293"/>
      <c r="P83" s="290"/>
    </row>
    <row r="84" spans="2:16" ht="64.5" customHeight="1" x14ac:dyDescent="0.2">
      <c r="B84" s="289">
        <v>68</v>
      </c>
      <c r="C84" s="289"/>
      <c r="D84" s="294"/>
      <c r="E84" s="295"/>
      <c r="F84" s="295"/>
      <c r="G84" s="303"/>
      <c r="H84" s="296"/>
      <c r="I84" s="294"/>
      <c r="J84" s="303"/>
      <c r="K84" s="296"/>
      <c r="L84" s="294"/>
      <c r="M84" s="295"/>
      <c r="N84" s="303"/>
      <c r="O84" s="296"/>
      <c r="P84" s="289"/>
    </row>
    <row r="85" spans="2:16" ht="64.5" customHeight="1" x14ac:dyDescent="0.2">
      <c r="B85" s="288">
        <v>69</v>
      </c>
      <c r="C85" s="290"/>
      <c r="D85" s="291"/>
      <c r="E85" s="292"/>
      <c r="F85" s="292"/>
      <c r="G85" s="302"/>
      <c r="H85" s="293"/>
      <c r="I85" s="291"/>
      <c r="J85" s="302"/>
      <c r="K85" s="293"/>
      <c r="L85" s="291"/>
      <c r="M85" s="292"/>
      <c r="N85" s="302"/>
      <c r="O85" s="293"/>
      <c r="P85" s="290"/>
    </row>
    <row r="86" spans="2:16" ht="64.5" customHeight="1" x14ac:dyDescent="0.2">
      <c r="B86" s="289">
        <v>70</v>
      </c>
      <c r="C86" s="289"/>
      <c r="D86" s="294"/>
      <c r="E86" s="295"/>
      <c r="F86" s="295"/>
      <c r="G86" s="303"/>
      <c r="H86" s="296"/>
      <c r="I86" s="294"/>
      <c r="J86" s="303"/>
      <c r="K86" s="296"/>
      <c r="L86" s="294"/>
      <c r="M86" s="295"/>
      <c r="N86" s="303"/>
      <c r="O86" s="296"/>
      <c r="P86" s="289"/>
    </row>
    <row r="87" spans="2:16" ht="64.5" customHeight="1" x14ac:dyDescent="0.2">
      <c r="B87" s="288">
        <v>71</v>
      </c>
      <c r="C87" s="290"/>
      <c r="D87" s="291"/>
      <c r="E87" s="292"/>
      <c r="F87" s="292"/>
      <c r="G87" s="302"/>
      <c r="H87" s="293"/>
      <c r="I87" s="291"/>
      <c r="J87" s="302"/>
      <c r="K87" s="293"/>
      <c r="L87" s="291"/>
      <c r="M87" s="292"/>
      <c r="N87" s="302"/>
      <c r="O87" s="293"/>
      <c r="P87" s="290"/>
    </row>
    <row r="88" spans="2:16" ht="64.5" customHeight="1" x14ac:dyDescent="0.2">
      <c r="B88" s="289">
        <v>72</v>
      </c>
      <c r="C88" s="289"/>
      <c r="D88" s="294"/>
      <c r="E88" s="295"/>
      <c r="F88" s="295"/>
      <c r="G88" s="303"/>
      <c r="H88" s="296"/>
      <c r="I88" s="294"/>
      <c r="J88" s="303"/>
      <c r="K88" s="296"/>
      <c r="L88" s="294"/>
      <c r="M88" s="295"/>
      <c r="N88" s="303"/>
      <c r="O88" s="296"/>
      <c r="P88" s="289"/>
    </row>
    <row r="89" spans="2:16" ht="64.5" customHeight="1" x14ac:dyDescent="0.2">
      <c r="B89" s="288">
        <v>73</v>
      </c>
      <c r="C89" s="290"/>
      <c r="D89" s="291"/>
      <c r="E89" s="292"/>
      <c r="F89" s="292"/>
      <c r="G89" s="302"/>
      <c r="H89" s="293"/>
      <c r="I89" s="291"/>
      <c r="J89" s="302"/>
      <c r="K89" s="293"/>
      <c r="L89" s="291"/>
      <c r="M89" s="292"/>
      <c r="N89" s="302"/>
      <c r="O89" s="293"/>
      <c r="P89" s="290"/>
    </row>
    <row r="90" spans="2:16" ht="64.5" customHeight="1" x14ac:dyDescent="0.2">
      <c r="B90" s="289">
        <v>74</v>
      </c>
      <c r="C90" s="289"/>
      <c r="D90" s="294"/>
      <c r="E90" s="295"/>
      <c r="F90" s="295"/>
      <c r="G90" s="303"/>
      <c r="H90" s="296"/>
      <c r="I90" s="294"/>
      <c r="J90" s="303"/>
      <c r="K90" s="296"/>
      <c r="L90" s="294"/>
      <c r="M90" s="295"/>
      <c r="N90" s="303"/>
      <c r="O90" s="296"/>
      <c r="P90" s="289"/>
    </row>
    <row r="91" spans="2:16" ht="64.5" customHeight="1" x14ac:dyDescent="0.2">
      <c r="B91" s="288">
        <v>75</v>
      </c>
      <c r="C91" s="290"/>
      <c r="D91" s="291"/>
      <c r="E91" s="292"/>
      <c r="F91" s="292"/>
      <c r="G91" s="302"/>
      <c r="H91" s="293"/>
      <c r="I91" s="291"/>
      <c r="J91" s="302"/>
      <c r="K91" s="293"/>
      <c r="L91" s="291"/>
      <c r="M91" s="292"/>
      <c r="N91" s="302"/>
      <c r="O91" s="293"/>
      <c r="P91" s="290"/>
    </row>
    <row r="92" spans="2:16" s="79" customFormat="1" ht="26.25" thickBot="1" x14ac:dyDescent="0.35">
      <c r="B92" s="240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241" t="s">
        <v>203</v>
      </c>
    </row>
    <row r="93" spans="2:16" ht="66" customHeight="1" x14ac:dyDescent="0.2">
      <c r="B93" s="400" t="s">
        <v>87</v>
      </c>
      <c r="C93" s="400" t="s">
        <v>186</v>
      </c>
      <c r="D93" s="403" t="s">
        <v>131</v>
      </c>
      <c r="E93" s="404"/>
      <c r="F93" s="404"/>
      <c r="G93" s="404"/>
      <c r="H93" s="405"/>
      <c r="I93" s="403" t="s">
        <v>132</v>
      </c>
      <c r="J93" s="404"/>
      <c r="K93" s="405"/>
      <c r="L93" s="403" t="s">
        <v>133</v>
      </c>
      <c r="M93" s="406"/>
      <c r="N93" s="406"/>
      <c r="O93" s="407"/>
      <c r="P93" s="95" t="s">
        <v>134</v>
      </c>
    </row>
    <row r="94" spans="2:16" ht="75.75" customHeight="1" x14ac:dyDescent="0.2">
      <c r="B94" s="401"/>
      <c r="C94" s="401"/>
      <c r="D94" s="408" t="s">
        <v>188</v>
      </c>
      <c r="E94" s="409"/>
      <c r="F94" s="409"/>
      <c r="G94" s="410"/>
      <c r="H94" s="411" t="s">
        <v>192</v>
      </c>
      <c r="I94" s="408" t="s">
        <v>187</v>
      </c>
      <c r="J94" s="410"/>
      <c r="K94" s="396" t="s">
        <v>190</v>
      </c>
      <c r="L94" s="408" t="s">
        <v>191</v>
      </c>
      <c r="M94" s="413"/>
      <c r="N94" s="414"/>
      <c r="O94" s="396" t="s">
        <v>189</v>
      </c>
      <c r="P94" s="398" t="s">
        <v>220</v>
      </c>
    </row>
    <row r="95" spans="2:16" ht="111.75" customHeight="1" thickBot="1" x14ac:dyDescent="0.25">
      <c r="B95" s="402"/>
      <c r="C95" s="402"/>
      <c r="D95" s="234" t="s">
        <v>52</v>
      </c>
      <c r="E95" s="235" t="s">
        <v>53</v>
      </c>
      <c r="F95" s="235" t="s">
        <v>54</v>
      </c>
      <c r="G95" s="301" t="s">
        <v>58</v>
      </c>
      <c r="H95" s="412"/>
      <c r="I95" s="234" t="s">
        <v>59</v>
      </c>
      <c r="J95" s="301" t="s">
        <v>55</v>
      </c>
      <c r="K95" s="397"/>
      <c r="L95" s="234" t="s">
        <v>56</v>
      </c>
      <c r="M95" s="235" t="s">
        <v>57</v>
      </c>
      <c r="N95" s="301" t="s">
        <v>219</v>
      </c>
      <c r="O95" s="397"/>
      <c r="P95" s="399"/>
    </row>
    <row r="96" spans="2:16" ht="64.5" customHeight="1" x14ac:dyDescent="0.2">
      <c r="B96" s="297">
        <v>76</v>
      </c>
      <c r="C96" s="297"/>
      <c r="D96" s="298"/>
      <c r="E96" s="299"/>
      <c r="F96" s="299"/>
      <c r="G96" s="304"/>
      <c r="H96" s="300"/>
      <c r="I96" s="298"/>
      <c r="J96" s="304"/>
      <c r="K96" s="300"/>
      <c r="L96" s="298"/>
      <c r="M96" s="299"/>
      <c r="N96" s="304"/>
      <c r="O96" s="300"/>
      <c r="P96" s="297"/>
    </row>
    <row r="97" spans="1:16" ht="64.5" customHeight="1" x14ac:dyDescent="0.2">
      <c r="B97" s="315">
        <v>77</v>
      </c>
      <c r="C97" s="315"/>
      <c r="D97" s="316"/>
      <c r="E97" s="317"/>
      <c r="F97" s="317"/>
      <c r="G97" s="318"/>
      <c r="H97" s="319"/>
      <c r="I97" s="316"/>
      <c r="J97" s="318"/>
      <c r="K97" s="319"/>
      <c r="L97" s="316"/>
      <c r="M97" s="317"/>
      <c r="N97" s="318"/>
      <c r="O97" s="319"/>
      <c r="P97" s="315"/>
    </row>
    <row r="98" spans="1:16" ht="64.5" customHeight="1" x14ac:dyDescent="0.2">
      <c r="B98" s="297">
        <v>78</v>
      </c>
      <c r="C98" s="297"/>
      <c r="D98" s="298"/>
      <c r="E98" s="299"/>
      <c r="F98" s="299"/>
      <c r="G98" s="304"/>
      <c r="H98" s="300"/>
      <c r="I98" s="298"/>
      <c r="J98" s="304"/>
      <c r="K98" s="300"/>
      <c r="L98" s="298"/>
      <c r="M98" s="299"/>
      <c r="N98" s="304"/>
      <c r="O98" s="300"/>
      <c r="P98" s="297"/>
    </row>
    <row r="99" spans="1:16" ht="64.5" customHeight="1" x14ac:dyDescent="0.2">
      <c r="B99" s="315">
        <v>79</v>
      </c>
      <c r="C99" s="315"/>
      <c r="D99" s="316"/>
      <c r="E99" s="317"/>
      <c r="F99" s="317"/>
      <c r="G99" s="318"/>
      <c r="H99" s="319"/>
      <c r="I99" s="316"/>
      <c r="J99" s="318"/>
      <c r="K99" s="319"/>
      <c r="L99" s="316"/>
      <c r="M99" s="317"/>
      <c r="N99" s="318"/>
      <c r="O99" s="319"/>
      <c r="P99" s="315"/>
    </row>
    <row r="100" spans="1:16" ht="64.5" customHeight="1" x14ac:dyDescent="0.2">
      <c r="A100" s="297"/>
      <c r="B100" s="297">
        <v>80</v>
      </c>
      <c r="C100" s="298"/>
      <c r="D100" s="299"/>
      <c r="E100" s="299"/>
      <c r="F100" s="304"/>
      <c r="G100" s="300"/>
      <c r="H100" s="298"/>
      <c r="I100" s="304"/>
      <c r="J100" s="300"/>
      <c r="K100" s="298"/>
      <c r="L100" s="299"/>
      <c r="M100" s="304"/>
      <c r="N100" s="300"/>
      <c r="O100" s="297"/>
      <c r="P100" s="289"/>
    </row>
    <row r="101" spans="1:16" ht="64.5" customHeight="1" x14ac:dyDescent="0.2">
      <c r="B101" s="315">
        <v>81</v>
      </c>
      <c r="C101" s="315"/>
      <c r="D101" s="316"/>
      <c r="E101" s="317"/>
      <c r="F101" s="317"/>
      <c r="G101" s="318"/>
      <c r="H101" s="319"/>
      <c r="I101" s="316"/>
      <c r="J101" s="318"/>
      <c r="K101" s="319"/>
      <c r="L101" s="316"/>
      <c r="M101" s="317"/>
      <c r="N101" s="318"/>
      <c r="O101" s="319"/>
      <c r="P101" s="315"/>
    </row>
    <row r="102" spans="1:16" ht="64.5" customHeight="1" x14ac:dyDescent="0.2">
      <c r="A102" s="297"/>
      <c r="B102" s="297">
        <v>82</v>
      </c>
      <c r="C102" s="298"/>
      <c r="D102" s="299"/>
      <c r="E102" s="299"/>
      <c r="F102" s="304"/>
      <c r="G102" s="300"/>
      <c r="H102" s="298"/>
      <c r="I102" s="304"/>
      <c r="J102" s="300"/>
      <c r="K102" s="298"/>
      <c r="L102" s="299"/>
      <c r="M102" s="304"/>
      <c r="N102" s="300"/>
      <c r="O102" s="297"/>
      <c r="P102" s="289"/>
    </row>
    <row r="103" spans="1:16" ht="64.5" customHeight="1" x14ac:dyDescent="0.2">
      <c r="B103" s="315">
        <v>83</v>
      </c>
      <c r="C103" s="315"/>
      <c r="D103" s="316"/>
      <c r="E103" s="317"/>
      <c r="F103" s="317"/>
      <c r="G103" s="318"/>
      <c r="H103" s="319"/>
      <c r="I103" s="316"/>
      <c r="J103" s="318"/>
      <c r="K103" s="319"/>
      <c r="L103" s="316"/>
      <c r="M103" s="317"/>
      <c r="N103" s="318"/>
      <c r="O103" s="319"/>
      <c r="P103" s="315"/>
    </row>
    <row r="104" spans="1:16" ht="64.5" customHeight="1" x14ac:dyDescent="0.2">
      <c r="B104" s="297">
        <v>84</v>
      </c>
      <c r="C104" s="297"/>
      <c r="D104" s="298"/>
      <c r="E104" s="299"/>
      <c r="F104" s="299"/>
      <c r="G104" s="304"/>
      <c r="H104" s="300"/>
      <c r="I104" s="298"/>
      <c r="J104" s="304"/>
      <c r="K104" s="300"/>
      <c r="L104" s="298"/>
      <c r="M104" s="299"/>
      <c r="N104" s="304"/>
      <c r="O104" s="300"/>
      <c r="P104" s="297"/>
    </row>
    <row r="105" spans="1:16" ht="64.5" customHeight="1" x14ac:dyDescent="0.2">
      <c r="B105" s="315">
        <v>85</v>
      </c>
      <c r="C105" s="315"/>
      <c r="D105" s="316"/>
      <c r="E105" s="317"/>
      <c r="F105" s="317"/>
      <c r="G105" s="318"/>
      <c r="H105" s="319"/>
      <c r="I105" s="316"/>
      <c r="J105" s="318"/>
      <c r="K105" s="319"/>
      <c r="L105" s="316"/>
      <c r="M105" s="317"/>
      <c r="N105" s="318"/>
      <c r="O105" s="319"/>
      <c r="P105" s="315"/>
    </row>
    <row r="106" spans="1:16" ht="64.5" customHeight="1" x14ac:dyDescent="0.2">
      <c r="B106" s="297">
        <v>86</v>
      </c>
      <c r="C106" s="297"/>
      <c r="D106" s="298"/>
      <c r="E106" s="299"/>
      <c r="F106" s="299"/>
      <c r="G106" s="304"/>
      <c r="H106" s="300"/>
      <c r="I106" s="298"/>
      <c r="J106" s="304"/>
      <c r="K106" s="300"/>
      <c r="L106" s="298"/>
      <c r="M106" s="299"/>
      <c r="N106" s="304"/>
      <c r="O106" s="300"/>
      <c r="P106" s="297"/>
    </row>
    <row r="107" spans="1:16" ht="64.5" customHeight="1" x14ac:dyDescent="0.2">
      <c r="B107" s="315">
        <v>87</v>
      </c>
      <c r="C107" s="315"/>
      <c r="D107" s="316"/>
      <c r="E107" s="317"/>
      <c r="F107" s="317"/>
      <c r="G107" s="318"/>
      <c r="H107" s="319"/>
      <c r="I107" s="316"/>
      <c r="J107" s="318"/>
      <c r="K107" s="319"/>
      <c r="L107" s="316"/>
      <c r="M107" s="317"/>
      <c r="N107" s="318"/>
      <c r="O107" s="319"/>
      <c r="P107" s="315"/>
    </row>
    <row r="108" spans="1:16" ht="64.5" customHeight="1" x14ac:dyDescent="0.2">
      <c r="B108" s="297">
        <v>88</v>
      </c>
      <c r="C108" s="297"/>
      <c r="D108" s="298"/>
      <c r="E108" s="299"/>
      <c r="F108" s="299"/>
      <c r="G108" s="304"/>
      <c r="H108" s="300"/>
      <c r="I108" s="298"/>
      <c r="J108" s="304"/>
      <c r="K108" s="300"/>
      <c r="L108" s="298"/>
      <c r="M108" s="299"/>
      <c r="N108" s="304"/>
      <c r="O108" s="300"/>
      <c r="P108" s="297"/>
    </row>
    <row r="109" spans="1:16" ht="64.5" customHeight="1" x14ac:dyDescent="0.2">
      <c r="B109" s="315">
        <v>89</v>
      </c>
      <c r="C109" s="315"/>
      <c r="D109" s="316"/>
      <c r="E109" s="317"/>
      <c r="F109" s="317"/>
      <c r="G109" s="318"/>
      <c r="H109" s="319"/>
      <c r="I109" s="316"/>
      <c r="J109" s="318"/>
      <c r="K109" s="319"/>
      <c r="L109" s="316"/>
      <c r="M109" s="317"/>
      <c r="N109" s="318"/>
      <c r="O109" s="319"/>
      <c r="P109" s="315"/>
    </row>
    <row r="110" spans="1:16" ht="64.5" customHeight="1" x14ac:dyDescent="0.2">
      <c r="B110" s="290">
        <v>90</v>
      </c>
      <c r="C110" s="290"/>
      <c r="D110" s="291"/>
      <c r="E110" s="292"/>
      <c r="F110" s="292"/>
      <c r="G110" s="302"/>
      <c r="H110" s="293"/>
      <c r="I110" s="291"/>
      <c r="J110" s="302"/>
      <c r="K110" s="293"/>
      <c r="L110" s="291"/>
      <c r="M110" s="292"/>
      <c r="N110" s="302"/>
      <c r="O110" s="293"/>
      <c r="P110" s="290"/>
    </row>
    <row r="120" spans="3:3" ht="15.75" x14ac:dyDescent="0.25">
      <c r="C120" s="47"/>
    </row>
  </sheetData>
  <sheetProtection sheet="1" objects="1" scenarios="1"/>
  <mergeCells count="48">
    <mergeCell ref="B35:B37"/>
    <mergeCell ref="D35:H35"/>
    <mergeCell ref="D36:G36"/>
    <mergeCell ref="I36:J36"/>
    <mergeCell ref="P36:P37"/>
    <mergeCell ref="I35:K35"/>
    <mergeCell ref="L35:O35"/>
    <mergeCell ref="C35:C37"/>
    <mergeCell ref="H36:H37"/>
    <mergeCell ref="K36:K37"/>
    <mergeCell ref="O36:O37"/>
    <mergeCell ref="L36:N36"/>
    <mergeCell ref="B6:B8"/>
    <mergeCell ref="D7:G7"/>
    <mergeCell ref="I7:J7"/>
    <mergeCell ref="L7:N7"/>
    <mergeCell ref="P7:P8"/>
    <mergeCell ref="D6:H6"/>
    <mergeCell ref="I6:K6"/>
    <mergeCell ref="L6:O6"/>
    <mergeCell ref="C6:C8"/>
    <mergeCell ref="K7:K8"/>
    <mergeCell ref="H7:H8"/>
    <mergeCell ref="O7:O8"/>
    <mergeCell ref="O65:O66"/>
    <mergeCell ref="P65:P66"/>
    <mergeCell ref="B64:B66"/>
    <mergeCell ref="C64:C66"/>
    <mergeCell ref="D64:H64"/>
    <mergeCell ref="I64:K64"/>
    <mergeCell ref="L64:O64"/>
    <mergeCell ref="D65:G65"/>
    <mergeCell ref="H65:H66"/>
    <mergeCell ref="I65:J65"/>
    <mergeCell ref="K65:K66"/>
    <mergeCell ref="L65:N65"/>
    <mergeCell ref="O94:O95"/>
    <mergeCell ref="P94:P95"/>
    <mergeCell ref="B93:B95"/>
    <mergeCell ref="C93:C95"/>
    <mergeCell ref="D93:H93"/>
    <mergeCell ref="I93:K93"/>
    <mergeCell ref="L93:O93"/>
    <mergeCell ref="D94:G94"/>
    <mergeCell ref="H94:H95"/>
    <mergeCell ref="I94:J94"/>
    <mergeCell ref="K94:K95"/>
    <mergeCell ref="L94:N94"/>
  </mergeCells>
  <hyperlinks>
    <hyperlink ref="D6:H6" location="KTBL1" display="KTBL1"/>
    <hyperlink ref="I6:K6" location="KTBL1" display="KTBL1"/>
    <hyperlink ref="L6:O6" location="KTBL1" display="KTBL1"/>
    <hyperlink ref="P6" location="KTBL1" display="KTBL1"/>
    <hyperlink ref="D35:H35" location="KTBL1" display="KTBL1"/>
    <hyperlink ref="I35:K35" location="KTBL1" display="KTBL1"/>
    <hyperlink ref="L35:O35" location="KTBL1" display="KTBL1"/>
    <hyperlink ref="P35" location="KTBL1" display="KTBL1"/>
    <hyperlink ref="D64:H64" location="KTBL1" display="KTBL1"/>
    <hyperlink ref="I64:K64" location="KTBL1" display="KTBL1"/>
    <hyperlink ref="L64:O64" location="KTBL1" display="KTBL1"/>
    <hyperlink ref="P64" location="KTBL1" display="KTBL1"/>
    <hyperlink ref="D93:H93" location="KTBL1" display="KTBL1"/>
    <hyperlink ref="I93:K93" location="KTBL1" display="KTBL1"/>
    <hyperlink ref="L93:O93" location="KTBL1" display="KTBL1"/>
    <hyperlink ref="P93" location="KTBL1" display="KTBL1"/>
  </hyperlinks>
  <pageMargins left="0.7" right="0.7" top="0.78740157499999996" bottom="0.78740157499999996" header="0.3" footer="0.3"/>
  <pageSetup paperSize="9" scale="25" fitToHeight="0" orientation="landscape" r:id="rId1"/>
  <headerFooter>
    <oddHeader>&amp;L&amp;"Tahoma,Fett"&amp;36Tierwohl-Tool Milchvieh
&amp;K05-001ERFASSUNGSBOGEN TIERBEURTEILUNG&amp;"-,Standard"&amp;K01+000
&amp;R
&amp;G</oddHeader>
    <oddFooter>&amp;C&amp;"Helvetica,Standard"Netzwerk Pilotbetriebe - Tierwohl-Tool Milchvieh&amp;R&amp;"Helvetica,Standard" Erfassungsbogen TIERBEURTEILUNG</oddFooter>
  </headerFooter>
  <rowBreaks count="3" manualBreakCount="3">
    <brk id="33" max="15" man="1"/>
    <brk id="62" max="15" man="1"/>
    <brk id="91" max="15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8"/>
  </sheetPr>
  <dimension ref="A4:G45"/>
  <sheetViews>
    <sheetView topLeftCell="A7" zoomScale="90" zoomScaleNormal="90" zoomScaleSheetLayoutView="100" workbookViewId="0">
      <selection activeCell="C25" sqref="C25"/>
    </sheetView>
  </sheetViews>
  <sheetFormatPr baseColWidth="10" defaultColWidth="11.42578125" defaultRowHeight="14.25" x14ac:dyDescent="0.2"/>
  <cols>
    <col min="1" max="1" width="3" style="178" customWidth="1"/>
    <col min="2" max="2" width="32.140625" style="178" customWidth="1"/>
    <col min="3" max="3" width="36.85546875" style="178" customWidth="1"/>
    <col min="4" max="4" width="34.85546875" style="178" customWidth="1"/>
    <col min="5" max="5" width="50.42578125" style="178" customWidth="1"/>
    <col min="6" max="6" width="33.42578125" style="179" customWidth="1"/>
    <col min="7" max="7" width="59.42578125" style="178" customWidth="1"/>
    <col min="8" max="16384" width="11.42578125" style="178"/>
  </cols>
  <sheetData>
    <row r="4" spans="2:7" ht="22.5" x14ac:dyDescent="0.3">
      <c r="B4" s="154" t="s">
        <v>5</v>
      </c>
    </row>
    <row r="5" spans="2:7" ht="21" customHeight="1" x14ac:dyDescent="0.3">
      <c r="B5" s="180" t="s">
        <v>221</v>
      </c>
      <c r="F5" s="421" t="s">
        <v>206</v>
      </c>
    </row>
    <row r="6" spans="2:7" ht="18" customHeight="1" x14ac:dyDescent="0.2">
      <c r="F6" s="421"/>
    </row>
    <row r="7" spans="2:7" x14ac:dyDescent="0.2">
      <c r="F7" s="421"/>
    </row>
    <row r="8" spans="2:7" ht="14.25" customHeight="1" x14ac:dyDescent="0.2"/>
    <row r="10" spans="2:7" ht="15" thickBot="1" x14ac:dyDescent="0.25"/>
    <row r="11" spans="2:7" s="170" customFormat="1" ht="18.75" thickBot="1" x14ac:dyDescent="0.3">
      <c r="B11" s="181" t="s">
        <v>19</v>
      </c>
      <c r="C11" s="172" t="s">
        <v>3</v>
      </c>
      <c r="D11" s="172" t="s">
        <v>18</v>
      </c>
      <c r="E11" s="172" t="s">
        <v>20</v>
      </c>
      <c r="F11" s="56" t="s">
        <v>37</v>
      </c>
      <c r="G11" s="96" t="s">
        <v>35</v>
      </c>
    </row>
    <row r="12" spans="2:7" ht="19.5" customHeight="1" x14ac:dyDescent="0.2">
      <c r="B12" s="426" t="s">
        <v>135</v>
      </c>
      <c r="C12" s="114" t="s">
        <v>11</v>
      </c>
      <c r="D12" s="57" t="s">
        <v>36</v>
      </c>
      <c r="E12" s="57" t="s">
        <v>243</v>
      </c>
      <c r="F12" s="58"/>
      <c r="G12" s="59"/>
    </row>
    <row r="13" spans="2:7" ht="19.5" customHeight="1" x14ac:dyDescent="0.2">
      <c r="B13" s="427"/>
      <c r="C13" s="422"/>
      <c r="D13" s="61" t="s">
        <v>291</v>
      </c>
      <c r="E13" s="61" t="s">
        <v>10</v>
      </c>
      <c r="F13" s="388"/>
      <c r="G13" s="418" t="str">
        <f>IF(F12="ja","bitte weitere Angaben zur Enthornungsmethode machen;
Es handelt sich hierbei um einen Eingriff am Tier, 
die gesetzlichen Vorgaben sind einzuhalten.",
IF(F12="genetisch hornlos","weitere Angaben sind nicht zu machen",
IF(F12="nein","weitere Angaben sind nicht zu machen","bitte angeben, ob Enthornung durchgeführt wird")))</f>
        <v>bitte angeben, ob Enthornung durchgeführt wird</v>
      </c>
    </row>
    <row r="14" spans="2:7" ht="19.5" customHeight="1" x14ac:dyDescent="0.2">
      <c r="B14" s="427"/>
      <c r="C14" s="422"/>
      <c r="D14" s="61" t="s">
        <v>81</v>
      </c>
      <c r="E14" s="61" t="s">
        <v>10</v>
      </c>
      <c r="F14" s="388"/>
      <c r="G14" s="419"/>
    </row>
    <row r="15" spans="2:7" ht="19.5" customHeight="1" x14ac:dyDescent="0.2">
      <c r="B15" s="427"/>
      <c r="C15" s="423"/>
      <c r="D15" s="61" t="s">
        <v>80</v>
      </c>
      <c r="E15" s="61" t="s">
        <v>10</v>
      </c>
      <c r="F15" s="388"/>
      <c r="G15" s="420"/>
    </row>
    <row r="16" spans="2:7" ht="19.5" customHeight="1" x14ac:dyDescent="0.2">
      <c r="B16" s="427"/>
      <c r="C16" s="107" t="s">
        <v>9</v>
      </c>
      <c r="D16" s="60"/>
      <c r="E16" s="60" t="s">
        <v>86</v>
      </c>
      <c r="F16" s="67"/>
      <c r="G16" s="78"/>
    </row>
    <row r="17" spans="2:7" ht="19.5" customHeight="1" x14ac:dyDescent="0.2">
      <c r="B17" s="427"/>
      <c r="C17" s="123" t="s">
        <v>27</v>
      </c>
      <c r="D17" s="63"/>
      <c r="E17" s="9" t="s">
        <v>85</v>
      </c>
      <c r="F17" s="65"/>
      <c r="G17" s="78"/>
    </row>
    <row r="18" spans="2:7" ht="18" customHeight="1" x14ac:dyDescent="0.2">
      <c r="B18" s="427"/>
      <c r="C18" s="107" t="s">
        <v>138</v>
      </c>
      <c r="D18" s="60" t="s">
        <v>25</v>
      </c>
      <c r="E18" s="66" t="s">
        <v>46</v>
      </c>
      <c r="F18" s="67"/>
      <c r="G18" s="242"/>
    </row>
    <row r="19" spans="2:7" ht="18" x14ac:dyDescent="0.2">
      <c r="B19" s="427"/>
      <c r="C19" s="108"/>
      <c r="D19" s="61"/>
      <c r="E19" s="50" t="s">
        <v>47</v>
      </c>
      <c r="F19" s="62"/>
      <c r="G19" s="128"/>
    </row>
    <row r="20" spans="2:7" ht="18" x14ac:dyDescent="0.2">
      <c r="B20" s="427"/>
      <c r="C20" s="109"/>
      <c r="D20" s="61" t="s">
        <v>84</v>
      </c>
      <c r="E20" s="50" t="s">
        <v>24</v>
      </c>
      <c r="F20" s="68"/>
      <c r="G20" s="253" t="s">
        <v>223</v>
      </c>
    </row>
    <row r="21" spans="2:7" ht="31.5" x14ac:dyDescent="0.2">
      <c r="B21" s="250">
        <f>'1. Eingabe TIERBEURTEILUNG'!$B$13</f>
        <v>0</v>
      </c>
      <c r="C21" s="110"/>
      <c r="D21" s="111" t="s">
        <v>38</v>
      </c>
      <c r="E21" s="101" t="s">
        <v>172</v>
      </c>
      <c r="F21" s="112"/>
      <c r="G21" s="113"/>
    </row>
    <row r="22" spans="2:7" ht="28.5" x14ac:dyDescent="0.2">
      <c r="B22" s="248"/>
      <c r="C22" s="116" t="s">
        <v>137</v>
      </c>
      <c r="D22" s="424" t="s">
        <v>137</v>
      </c>
      <c r="E22" s="9" t="s">
        <v>144</v>
      </c>
      <c r="F22" s="64"/>
      <c r="G22" s="98" t="s">
        <v>140</v>
      </c>
    </row>
    <row r="23" spans="2:7" ht="28.5" x14ac:dyDescent="0.2">
      <c r="B23" s="248"/>
      <c r="C23" s="117"/>
      <c r="D23" s="425"/>
      <c r="E23" s="9" t="s">
        <v>142</v>
      </c>
      <c r="F23" s="64"/>
      <c r="G23" s="251" t="s">
        <v>222</v>
      </c>
    </row>
    <row r="24" spans="2:7" ht="99.75" x14ac:dyDescent="0.2">
      <c r="B24" s="248"/>
      <c r="C24" s="115"/>
      <c r="D24" s="100" t="s">
        <v>289</v>
      </c>
      <c r="E24" s="30" t="s">
        <v>141</v>
      </c>
      <c r="F24" s="99"/>
      <c r="G24" s="307" t="s">
        <v>245</v>
      </c>
    </row>
    <row r="25" spans="2:7" ht="98.25" thickBot="1" x14ac:dyDescent="0.25">
      <c r="B25" s="249"/>
      <c r="C25" s="118"/>
      <c r="D25" s="119" t="s">
        <v>290</v>
      </c>
      <c r="E25" s="120" t="s">
        <v>143</v>
      </c>
      <c r="F25" s="121"/>
      <c r="G25" s="347" t="s">
        <v>224</v>
      </c>
    </row>
    <row r="45" spans="1:2" x14ac:dyDescent="0.2">
      <c r="A45" s="395">
        <f>'1. Eingabe TIERBEURTEILUNG'!$B$7</f>
        <v>0</v>
      </c>
      <c r="B45" s="395"/>
    </row>
  </sheetData>
  <protectedRanges>
    <protectedRange sqref="F12:F25" name="Bereich1"/>
  </protectedRanges>
  <mergeCells count="6">
    <mergeCell ref="G13:G15"/>
    <mergeCell ref="A45:B45"/>
    <mergeCell ref="F5:F7"/>
    <mergeCell ref="C13:C15"/>
    <mergeCell ref="D22:D23"/>
    <mergeCell ref="B12:B20"/>
  </mergeCells>
  <conditionalFormatting sqref="F13:F15">
    <cfRule type="expression" dxfId="14" priority="1">
      <formula>$F$12="ja"</formula>
    </cfRule>
  </conditionalFormatting>
  <dataValidations count="2">
    <dataValidation type="list" allowBlank="1" showInputMessage="1" showErrorMessage="1" sqref="C10">
      <formula1>$C$7:$D$7</formula1>
    </dataValidation>
    <dataValidation type="whole" operator="lessThan" allowBlank="1" showInputMessage="1" showErrorMessage="1" sqref="F17">
      <formula1>366</formula1>
    </dataValidation>
  </dataValidations>
  <pageMargins left="0.7" right="0.7" top="0.78740157499999996" bottom="0.78740157499999996" header="0.3" footer="0.3"/>
  <pageSetup paperSize="9" scale="50" orientation="landscape" r:id="rId1"/>
  <headerFooter>
    <oddFooter xml:space="preserve">&amp;C&amp;"Helvetica,Standard"Netzwerk Pilotbetriebe - Tierwohl-Tool Milchvieh&amp;R&amp;"Helvetica,Standard"Eingabe HALTUNG UND MANAGEMENT - Seite 4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hintergrunddaten!$F$4:$H$4</xm:f>
          </x14:formula1>
          <xm:sqref>F13:F15</xm:sqref>
        </x14:dataValidation>
        <x14:dataValidation type="list" allowBlank="1" showInputMessage="1" showErrorMessage="1">
          <x14:formula1>
            <xm:f>hintergrunddaten!$F$4:$I$4</xm:f>
          </x14:formula1>
          <xm:sqref>F12</xm:sqref>
        </x14:dataValidation>
        <x14:dataValidation type="list" allowBlank="1" showInputMessage="1" showErrorMessage="1">
          <x14:formula1>
            <xm:f>hintergrunddaten!$F$5:$J$5</xm:f>
          </x14:formula1>
          <xm:sqref>F21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34998626667073579"/>
  </sheetPr>
  <dimension ref="A4:L47"/>
  <sheetViews>
    <sheetView zoomScaleNormal="100" zoomScaleSheetLayoutView="98" workbookViewId="0">
      <selection activeCell="C7" sqref="C7"/>
    </sheetView>
  </sheetViews>
  <sheetFormatPr baseColWidth="10" defaultColWidth="11.42578125" defaultRowHeight="14.25" x14ac:dyDescent="0.2"/>
  <cols>
    <col min="1" max="1" width="3" style="178" customWidth="1"/>
    <col min="2" max="2" width="22.5703125" style="178" customWidth="1"/>
    <col min="3" max="3" width="13.7109375" style="178" customWidth="1"/>
    <col min="4" max="4" width="12.85546875" style="179" customWidth="1"/>
    <col min="5" max="5" width="11.5703125" style="178" customWidth="1"/>
    <col min="6" max="6" width="18.7109375" style="178" customWidth="1"/>
    <col min="7" max="7" width="24.5703125" style="178" customWidth="1"/>
    <col min="8" max="8" width="16.42578125" style="178" customWidth="1"/>
    <col min="9" max="9" width="20.42578125" style="178" customWidth="1"/>
    <col min="10" max="10" width="10.140625" style="178" customWidth="1"/>
    <col min="11" max="11" width="18.5703125" style="178" customWidth="1"/>
    <col min="12" max="12" width="17.7109375" style="178" customWidth="1"/>
    <col min="13" max="13" width="17.28515625" style="178" customWidth="1"/>
    <col min="14" max="16384" width="11.42578125" style="178"/>
  </cols>
  <sheetData>
    <row r="4" spans="1:12" ht="22.5" x14ac:dyDescent="0.3">
      <c r="B4" s="154" t="s">
        <v>5</v>
      </c>
    </row>
    <row r="5" spans="1:12" ht="22.5" x14ac:dyDescent="0.3">
      <c r="B5" s="182" t="s">
        <v>97</v>
      </c>
      <c r="E5" s="183" t="s">
        <v>145</v>
      </c>
    </row>
    <row r="6" spans="1:12" ht="22.5" x14ac:dyDescent="0.3">
      <c r="A6" s="182"/>
    </row>
    <row r="7" spans="1:12" ht="22.5" x14ac:dyDescent="0.3">
      <c r="A7" s="160"/>
      <c r="B7" s="205" t="s">
        <v>61</v>
      </c>
      <c r="C7" s="103"/>
      <c r="D7" s="184" t="s">
        <v>184</v>
      </c>
    </row>
    <row r="8" spans="1:12" ht="14.25" customHeight="1" x14ac:dyDescent="0.3">
      <c r="A8" s="160"/>
      <c r="L8" s="90"/>
    </row>
    <row r="9" spans="1:12" ht="18" x14ac:dyDescent="0.25">
      <c r="B9" s="254" t="str">
        <f>IF(C7="nein","Die Eingabefelder erscheinen weiter unten"," ")</f>
        <v xml:space="preserve"> </v>
      </c>
    </row>
    <row r="10" spans="1:12" x14ac:dyDescent="0.2">
      <c r="B10" s="88" t="str">
        <f>IF(C7="ja","Bitte füllen Sie die Tabelle mit den letzten 11 MLP-Prüfberichten aus:"," ")</f>
        <v xml:space="preserve"> </v>
      </c>
    </row>
    <row r="11" spans="1:12" s="186" customFormat="1" ht="22.5" customHeight="1" x14ac:dyDescent="0.25">
      <c r="A11" s="185"/>
      <c r="C11" s="429" t="str">
        <f>IF($C$7="ja","Eutergesundheit"," ")</f>
        <v xml:space="preserve"> </v>
      </c>
      <c r="D11" s="429"/>
      <c r="E11" s="429"/>
      <c r="F11" s="429"/>
      <c r="G11" s="429"/>
      <c r="H11" s="429"/>
      <c r="I11" s="429"/>
      <c r="J11" s="429" t="str">
        <f>IF($C$7="ja","Stoffwechselgesundheit"," ")</f>
        <v xml:space="preserve"> </v>
      </c>
      <c r="K11" s="429"/>
      <c r="L11" s="429"/>
    </row>
    <row r="12" spans="1:12" s="187" customFormat="1" ht="45.75" customHeight="1" x14ac:dyDescent="0.25">
      <c r="B12" s="430" t="str">
        <f>IF(C7="ja","Prüfungstag"," ")</f>
        <v xml:space="preserve"> </v>
      </c>
      <c r="C12" s="428" t="str">
        <f>IF(C7="ja","Kühe
Gesamtzahl"," ")</f>
        <v xml:space="preserve"> </v>
      </c>
      <c r="D12" s="428" t="str">
        <f>IF(C7="ja","gemolkene 
Kühe"," ")</f>
        <v xml:space="preserve"> </v>
      </c>
      <c r="E12" s="428" t="str">
        <f>IF(C7="ja","trocken stehende 
Kühe","")</f>
        <v/>
      </c>
      <c r="F12" s="285" t="str">
        <f>IF(C7="ja","eutergesunde 
Kühe "," ")</f>
        <v xml:space="preserve"> </v>
      </c>
      <c r="G12" s="188" t="str">
        <f>IF(C7="ja","euterkranke Kühe, die 
die Lieferfähigkeit der Milch gefährden"," ")</f>
        <v xml:space="preserve"> </v>
      </c>
      <c r="H12" s="428" t="str">
        <f>IF(C7="ja","Erstlaktierende
Gesamtzahl"," ")</f>
        <v xml:space="preserve"> </v>
      </c>
      <c r="I12" s="285" t="str">
        <f>IF($C$7="ja","euterkranke 
Erstlaktierende"," ")</f>
        <v xml:space="preserve"> </v>
      </c>
      <c r="J12" s="428" t="str">
        <f>IF($C$7="ja","Kühe in den  ersten 100 Laktationstagen"," ")</f>
        <v xml:space="preserve"> </v>
      </c>
      <c r="K12" s="428"/>
      <c r="L12" s="428"/>
    </row>
    <row r="13" spans="1:12" s="187" customFormat="1" ht="32.25" customHeight="1" x14ac:dyDescent="0.25">
      <c r="B13" s="430"/>
      <c r="C13" s="428"/>
      <c r="D13" s="428"/>
      <c r="E13" s="428"/>
      <c r="F13" s="189" t="str">
        <f>IF(C7="ja","Zellzahl 
&lt; 100.000/ml Milch"," ")</f>
        <v xml:space="preserve"> </v>
      </c>
      <c r="G13" s="189" t="str">
        <f>IF(C7="ja","Zellzahl 
&gt; 400.000/ml Milch"," ")</f>
        <v xml:space="preserve"> </v>
      </c>
      <c r="H13" s="428"/>
      <c r="I13" s="189" t="str">
        <f>IF(C7="ja","Zellzahl ≥ 100.000/ml Milch"," ")</f>
        <v xml:space="preserve"> </v>
      </c>
      <c r="J13" s="190" t="str">
        <f>IF($C$7="ja","Anzahl"," ")</f>
        <v xml:space="preserve"> </v>
      </c>
      <c r="K13" s="189" t="str">
        <f>IF($C$7="ja","mit Fett-Eiweiß-Quotient ≥ 1,5"," ")</f>
        <v xml:space="preserve"> </v>
      </c>
      <c r="L13" s="189" t="str">
        <f>IF($C$7="ja","mit Fett-Eiweiß-Quotient &lt; 1,0"," ")</f>
        <v xml:space="preserve"> </v>
      </c>
    </row>
    <row r="14" spans="1:12" s="83" customFormat="1" ht="15.75" customHeight="1" x14ac:dyDescent="0.25">
      <c r="B14" s="191"/>
      <c r="C14" s="192"/>
      <c r="D14" s="193"/>
      <c r="E14" s="194"/>
      <c r="F14" s="192"/>
      <c r="G14" s="192"/>
      <c r="H14" s="192"/>
      <c r="I14" s="192"/>
      <c r="J14" s="192"/>
      <c r="K14" s="192"/>
      <c r="L14" s="192"/>
    </row>
    <row r="15" spans="1:12" s="83" customFormat="1" ht="15.75" customHeight="1" x14ac:dyDescent="0.25">
      <c r="B15" s="191"/>
      <c r="C15" s="192"/>
      <c r="D15" s="193"/>
      <c r="E15" s="194"/>
      <c r="F15" s="192"/>
      <c r="G15" s="192"/>
      <c r="H15" s="192"/>
      <c r="I15" s="192"/>
      <c r="J15" s="192"/>
      <c r="K15" s="192"/>
      <c r="L15" s="192"/>
    </row>
    <row r="16" spans="1:12" s="83" customFormat="1" ht="15.75" customHeight="1" x14ac:dyDescent="0.25">
      <c r="B16" s="191"/>
      <c r="C16" s="192"/>
      <c r="D16" s="193"/>
      <c r="E16" s="194"/>
      <c r="F16" s="192"/>
      <c r="G16" s="192"/>
      <c r="H16" s="192"/>
      <c r="I16" s="192"/>
      <c r="J16" s="192"/>
      <c r="K16" s="192"/>
      <c r="L16" s="192"/>
    </row>
    <row r="17" spans="1:12" s="83" customFormat="1" ht="15.75" customHeight="1" x14ac:dyDescent="0.25">
      <c r="B17" s="191"/>
      <c r="C17" s="192"/>
      <c r="D17" s="193"/>
      <c r="E17" s="194"/>
      <c r="F17" s="192"/>
      <c r="G17" s="192"/>
      <c r="H17" s="192"/>
      <c r="I17" s="192"/>
      <c r="J17" s="192"/>
      <c r="K17" s="192"/>
      <c r="L17" s="192"/>
    </row>
    <row r="18" spans="1:12" s="83" customFormat="1" ht="15.75" customHeight="1" x14ac:dyDescent="0.25">
      <c r="B18" s="191"/>
      <c r="C18" s="192"/>
      <c r="D18" s="193"/>
      <c r="E18" s="194"/>
      <c r="F18" s="192"/>
      <c r="G18" s="192"/>
      <c r="H18" s="192"/>
      <c r="I18" s="192"/>
      <c r="J18" s="192"/>
      <c r="K18" s="192"/>
      <c r="L18" s="192"/>
    </row>
    <row r="19" spans="1:12" s="83" customFormat="1" ht="15.75" customHeight="1" x14ac:dyDescent="0.25">
      <c r="B19" s="191"/>
      <c r="C19" s="192"/>
      <c r="D19" s="193"/>
      <c r="E19" s="194"/>
      <c r="F19" s="192"/>
      <c r="G19" s="192"/>
      <c r="H19" s="192"/>
      <c r="I19" s="192"/>
      <c r="J19" s="192"/>
      <c r="K19" s="192"/>
      <c r="L19" s="192"/>
    </row>
    <row r="20" spans="1:12" s="83" customFormat="1" ht="15.75" customHeight="1" x14ac:dyDescent="0.25">
      <c r="B20" s="191"/>
      <c r="C20" s="192"/>
      <c r="D20" s="193"/>
      <c r="E20" s="194"/>
      <c r="F20" s="192"/>
      <c r="G20" s="192"/>
      <c r="H20" s="192"/>
      <c r="I20" s="192"/>
      <c r="J20" s="192"/>
      <c r="K20" s="192"/>
      <c r="L20" s="192"/>
    </row>
    <row r="21" spans="1:12" s="83" customFormat="1" ht="15.75" customHeight="1" x14ac:dyDescent="0.25">
      <c r="B21" s="191"/>
      <c r="C21" s="192"/>
      <c r="D21" s="193"/>
      <c r="E21" s="194"/>
      <c r="F21" s="192"/>
      <c r="G21" s="192"/>
      <c r="H21" s="192"/>
      <c r="I21" s="192"/>
      <c r="J21" s="192"/>
      <c r="K21" s="192"/>
      <c r="L21" s="192"/>
    </row>
    <row r="22" spans="1:12" s="83" customFormat="1" ht="15.75" customHeight="1" x14ac:dyDescent="0.25">
      <c r="B22" s="191"/>
      <c r="C22" s="192"/>
      <c r="D22" s="193"/>
      <c r="E22" s="194"/>
      <c r="F22" s="192"/>
      <c r="G22" s="192"/>
      <c r="H22" s="192"/>
      <c r="I22" s="192"/>
      <c r="J22" s="192"/>
      <c r="K22" s="192"/>
      <c r="L22" s="192"/>
    </row>
    <row r="23" spans="1:12" s="83" customFormat="1" ht="15.75" customHeight="1" x14ac:dyDescent="0.25">
      <c r="B23" s="191"/>
      <c r="C23" s="192"/>
      <c r="D23" s="193"/>
      <c r="E23" s="194"/>
      <c r="F23" s="192"/>
      <c r="G23" s="192"/>
      <c r="H23" s="192"/>
      <c r="I23" s="192"/>
      <c r="J23" s="192"/>
      <c r="K23" s="192"/>
      <c r="L23" s="192"/>
    </row>
    <row r="24" spans="1:12" s="83" customFormat="1" ht="16.5" customHeight="1" x14ac:dyDescent="0.25">
      <c r="B24" s="191"/>
      <c r="C24" s="192"/>
      <c r="D24" s="193"/>
      <c r="E24" s="194"/>
      <c r="F24" s="192"/>
      <c r="G24" s="192"/>
      <c r="H24" s="192"/>
      <c r="I24" s="192"/>
      <c r="J24" s="192"/>
      <c r="K24" s="192"/>
      <c r="L24" s="192"/>
    </row>
    <row r="25" spans="1:12" s="83" customFormat="1" ht="15.75" x14ac:dyDescent="0.25">
      <c r="D25" s="195"/>
    </row>
    <row r="26" spans="1:12" x14ac:dyDescent="0.2">
      <c r="B26" s="178" t="str">
        <f>IF($C$7="ja","Die Auswertung kann auch mit weniger Berichten erfolgen, allerdings wird eine gute Aussagekraft nur bei Vorliegen der Daten des gesamten letzten Jahres erzielt."," ")</f>
        <v xml:space="preserve"> </v>
      </c>
    </row>
    <row r="27" spans="1:12" ht="14.25" customHeight="1" x14ac:dyDescent="0.3">
      <c r="A27" s="160"/>
      <c r="L27" s="90"/>
    </row>
    <row r="28" spans="1:12" ht="22.5" x14ac:dyDescent="0.3">
      <c r="A28" s="160"/>
      <c r="B28" s="196"/>
      <c r="C28" s="197" t="str">
        <f>IF($C$7="nein","Ø Anzahl Laktierende in den letzten 12 Monaten"," ")</f>
        <v xml:space="preserve"> </v>
      </c>
      <c r="D28" s="190"/>
      <c r="E28" s="197"/>
      <c r="L28" s="90"/>
    </row>
    <row r="29" spans="1:12" ht="22.5" x14ac:dyDescent="0.3">
      <c r="A29" s="160"/>
      <c r="B29" s="196"/>
      <c r="C29" s="197" t="str">
        <f>IF($C$7="nein","Ø Anzahl TrS in den letzten 12 Monaten"," ")</f>
        <v xml:space="preserve"> </v>
      </c>
      <c r="D29" s="190"/>
      <c r="E29" s="197"/>
    </row>
    <row r="30" spans="1:12" ht="14.25" customHeight="1" x14ac:dyDescent="0.3">
      <c r="A30" s="160"/>
    </row>
    <row r="31" spans="1:12" ht="14.25" customHeight="1" x14ac:dyDescent="0.3">
      <c r="A31" s="160"/>
      <c r="B31" s="198" t="str">
        <f>IF($C$7="nein",
"Falls Sie keine Milchleistungsprüfung durchführen lassen, geben Sie hier über die Anwendungs- und Abgabebelege der tierärztlichen Behandlungen oder über Ihre eigenen",
" ")</f>
        <v xml:space="preserve"> </v>
      </c>
    </row>
    <row r="32" spans="1:12" s="198" customFormat="1" ht="14.25" customHeight="1" x14ac:dyDescent="0.25">
      <c r="A32" s="199"/>
      <c r="B32" s="198" t="str">
        <f>IF($C$7="nein",
"Anwendungsaufzeichnungen (evtl. Bestandsbuch oder Herdenmanagementprogramm) die Anzahl antibiotischer Mastitisbehandlungen der letzten 12 Monate ein.",
" ")</f>
        <v xml:space="preserve"> </v>
      </c>
      <c r="D32" s="179"/>
    </row>
    <row r="34" spans="1:7" s="90" customFormat="1" ht="21" customHeight="1" x14ac:dyDescent="0.2">
      <c r="B34" s="200" t="str">
        <f>IF($C$7="nein",
"Anzahl antibiotischer Mastitisbehandlungen",
" ")</f>
        <v xml:space="preserve"> </v>
      </c>
      <c r="C34" s="201"/>
      <c r="E34" s="202"/>
      <c r="F34" s="90" t="str">
        <f>IF($C$7="nein",
"Anmerkung: Wiederholungsbehandlungen innerhalb von 7 Tagen werden nicht gezählt.",
" ")</f>
        <v xml:space="preserve"> </v>
      </c>
    </row>
    <row r="35" spans="1:7" x14ac:dyDescent="0.2">
      <c r="F35" s="203" t="str">
        <f>IF($C$7="nein",
"Beispiel 7 Tage Behandlungspause: Tag 1, 2, 3 Behandlung;
Tag 4, 5, 6, 7, 8, 9, 10 Behandlungspause; Tag 11 erneute Behandlung -&gt; 2 Mastiden)",
" ")</f>
        <v xml:space="preserve"> </v>
      </c>
      <c r="G35" s="204"/>
    </row>
    <row r="36" spans="1:7" x14ac:dyDescent="0.2">
      <c r="F36" s="203" t="str">
        <f>IF($C$7="nein",
"Beispiel ab 8. Tag nach Beginn der 1. Behandlung: Tag 1, 2, 3 Behandlung;
Tag 4, 5, 6, 7 Behandlungspause; Tag 8 erneute Behandlung -&gt; 2 Mastiden)",
" ")</f>
        <v xml:space="preserve"> </v>
      </c>
    </row>
    <row r="47" spans="1:7" x14ac:dyDescent="0.2">
      <c r="A47" s="395">
        <f>'1. Eingabe TIERBEURTEILUNG'!$B$7</f>
        <v>0</v>
      </c>
      <c r="B47" s="395"/>
    </row>
  </sheetData>
  <sheetProtection sheet="1" objects="1" scenarios="1"/>
  <protectedRanges>
    <protectedRange sqref="E34" name="Bereich3"/>
    <protectedRange sqref="C7 B14:L24" name="Bereich1"/>
    <protectedRange sqref="B28:B29" name="Bereich2"/>
  </protectedRanges>
  <mergeCells count="9">
    <mergeCell ref="J12:L12"/>
    <mergeCell ref="J11:L11"/>
    <mergeCell ref="E12:E13"/>
    <mergeCell ref="H12:H13"/>
    <mergeCell ref="A47:B47"/>
    <mergeCell ref="B12:B13"/>
    <mergeCell ref="C12:C13"/>
    <mergeCell ref="D12:D13"/>
    <mergeCell ref="C11:I11"/>
  </mergeCells>
  <conditionalFormatting sqref="B28:B29">
    <cfRule type="expression" dxfId="13" priority="3">
      <formula>$C$7="ja"</formula>
    </cfRule>
    <cfRule type="expression" dxfId="12" priority="15">
      <formula>$C$7="nein"</formula>
    </cfRule>
  </conditionalFormatting>
  <conditionalFormatting sqref="B34:D34">
    <cfRule type="expression" dxfId="11" priority="11">
      <formula>$C$7="nein"</formula>
    </cfRule>
  </conditionalFormatting>
  <conditionalFormatting sqref="E34">
    <cfRule type="expression" dxfId="10" priority="2">
      <formula>$C$7="ja"</formula>
    </cfRule>
    <cfRule type="expression" dxfId="9" priority="10">
      <formula>$C$7="nein"</formula>
    </cfRule>
  </conditionalFormatting>
  <conditionalFormatting sqref="C11:L11 B12:B13">
    <cfRule type="expression" dxfId="8" priority="9">
      <formula>$C$7="ja"</formula>
    </cfRule>
  </conditionalFormatting>
  <conditionalFormatting sqref="B12:B13">
    <cfRule type="expression" dxfId="7" priority="8">
      <formula>$C$7="ja"</formula>
    </cfRule>
  </conditionalFormatting>
  <conditionalFormatting sqref="C12:G13">
    <cfRule type="expression" dxfId="6" priority="7">
      <formula>$C$7="ja"</formula>
    </cfRule>
  </conditionalFormatting>
  <conditionalFormatting sqref="H12:I13">
    <cfRule type="expression" dxfId="5" priority="6">
      <formula>$C$7="ja"</formula>
    </cfRule>
  </conditionalFormatting>
  <conditionalFormatting sqref="J12:L13">
    <cfRule type="expression" dxfId="4" priority="5">
      <formula>$C$7="ja"</formula>
    </cfRule>
  </conditionalFormatting>
  <conditionalFormatting sqref="B14:L24">
    <cfRule type="expression" dxfId="3" priority="1">
      <formula>$C$7="nein"</formula>
    </cfRule>
    <cfRule type="expression" dxfId="2" priority="4">
      <formula>$C$7="ja"</formula>
    </cfRule>
  </conditionalFormatting>
  <dataValidations count="2">
    <dataValidation type="list" allowBlank="1" showInputMessage="1" showErrorMessage="1" sqref="C10">
      <formula1>"ja,nein"</formula1>
    </dataValidation>
    <dataValidation errorStyle="warning" allowBlank="1" showInputMessage="1" showErrorMessage="1" errorTitle="Tierzahlen korrekt?" sqref="C14"/>
  </dataValidations>
  <pageMargins left="0.7" right="0.7" top="0.78740157499999996" bottom="0.78740157499999996" header="0.3" footer="0.3"/>
  <pageSetup paperSize="9" scale="61" orientation="landscape" r:id="rId1"/>
  <headerFooter>
    <oddFooter>&amp;C&amp;"Helvetica,Standard"Netzwerk Pilotbetriebe - Tierwohl-Tool Milchvieh&amp;R&amp;"Helvetica,Standard"Eingabe MLP - Seite 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hintergrunddaten!$G$4:$H$4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C000"/>
    <pageSetUpPr fitToPage="1"/>
  </sheetPr>
  <dimension ref="A2:J49"/>
  <sheetViews>
    <sheetView topLeftCell="A7" zoomScale="80" zoomScaleNormal="80" zoomScaleSheetLayoutView="90" workbookViewId="0">
      <selection activeCell="H25" sqref="H25"/>
    </sheetView>
  </sheetViews>
  <sheetFormatPr baseColWidth="10" defaultColWidth="11.42578125" defaultRowHeight="14.25" x14ac:dyDescent="0.2"/>
  <cols>
    <col min="1" max="1" width="3" style="80" customWidth="1"/>
    <col min="2" max="2" width="21.85546875" style="80" customWidth="1"/>
    <col min="3" max="3" width="32.140625" style="80" customWidth="1"/>
    <col min="4" max="4" width="46.85546875" style="80" customWidth="1"/>
    <col min="5" max="5" width="17.140625" style="207" customWidth="1"/>
    <col min="6" max="6" width="17.140625" style="155" customWidth="1"/>
    <col min="7" max="7" width="21.85546875" style="155" customWidth="1"/>
    <col min="8" max="8" width="34" style="80" customWidth="1"/>
    <col min="9" max="16384" width="11.42578125" style="80"/>
  </cols>
  <sheetData>
    <row r="2" spans="1:8" x14ac:dyDescent="0.2">
      <c r="H2" s="209"/>
    </row>
    <row r="4" spans="1:8" ht="22.5" x14ac:dyDescent="0.3">
      <c r="B4" s="154" t="s">
        <v>5</v>
      </c>
    </row>
    <row r="5" spans="1:8" ht="22.5" x14ac:dyDescent="0.3">
      <c r="B5" s="154" t="s">
        <v>139</v>
      </c>
    </row>
    <row r="6" spans="1:8" ht="20.100000000000001" customHeight="1" x14ac:dyDescent="0.3">
      <c r="A6" s="154"/>
    </row>
    <row r="7" spans="1:8" s="206" customFormat="1" ht="20.100000000000001" customHeight="1" x14ac:dyDescent="0.25">
      <c r="B7" s="220" t="s">
        <v>185</v>
      </c>
      <c r="D7" s="155"/>
      <c r="E7" s="155"/>
      <c r="F7" s="210"/>
      <c r="G7" s="208"/>
    </row>
    <row r="8" spans="1:8" s="206" customFormat="1" ht="20.100000000000001" customHeight="1" x14ac:dyDescent="0.25">
      <c r="B8" s="255" t="s">
        <v>227</v>
      </c>
      <c r="D8" s="155"/>
      <c r="E8" s="155"/>
      <c r="F8" s="210"/>
      <c r="G8" s="208"/>
    </row>
    <row r="9" spans="1:8" s="206" customFormat="1" x14ac:dyDescent="0.25">
      <c r="D9" s="155"/>
      <c r="E9" s="155"/>
      <c r="F9" s="210"/>
      <c r="G9" s="208"/>
    </row>
    <row r="10" spans="1:8" s="206" customFormat="1" ht="20.25" x14ac:dyDescent="0.3">
      <c r="B10" s="243" t="str">
        <f>abbildung!$A$3</f>
        <v xml:space="preserve">Bewertung des Tierwohls von Betrieb   im </v>
      </c>
      <c r="D10" s="155"/>
      <c r="E10" s="155"/>
      <c r="F10" s="210"/>
      <c r="G10" s="208"/>
    </row>
    <row r="11" spans="1:8" ht="20.100000000000001" customHeight="1" thickBot="1" x14ac:dyDescent="0.35">
      <c r="A11" s="154"/>
    </row>
    <row r="12" spans="1:8" ht="20.100000000000001" customHeight="1" thickBot="1" x14ac:dyDescent="0.35">
      <c r="A12" s="154"/>
      <c r="B12" s="433" t="s">
        <v>19</v>
      </c>
      <c r="C12" s="435" t="s">
        <v>3</v>
      </c>
      <c r="D12" s="437" t="s">
        <v>18</v>
      </c>
      <c r="E12" s="439" t="s">
        <v>21</v>
      </c>
      <c r="F12" s="441" t="s">
        <v>98</v>
      </c>
      <c r="G12" s="442"/>
      <c r="H12" s="431" t="s">
        <v>230</v>
      </c>
    </row>
    <row r="13" spans="1:8" ht="57.75" customHeight="1" thickBot="1" x14ac:dyDescent="0.25">
      <c r="B13" s="434"/>
      <c r="C13" s="436"/>
      <c r="D13" s="438"/>
      <c r="E13" s="440"/>
      <c r="F13" s="214" t="s">
        <v>225</v>
      </c>
      <c r="G13" s="215" t="s">
        <v>226</v>
      </c>
      <c r="H13" s="432"/>
    </row>
    <row r="14" spans="1:8" s="83" customFormat="1" ht="18.75" customHeight="1" x14ac:dyDescent="0.25">
      <c r="B14" s="211" t="s">
        <v>165</v>
      </c>
      <c r="C14" s="31" t="s">
        <v>8</v>
      </c>
      <c r="D14" s="217" t="s">
        <v>176</v>
      </c>
      <c r="E14" s="221" t="e">
        <f>'1. Eingabe TIERBEURTEILUNG'!$F23/'1. Eingabe TIERBEURTEILUNG'!$B$17*100</f>
        <v>#N/A</v>
      </c>
      <c r="F14" s="222">
        <f>IF('1. Eingabe TIERBEURTEILUNG'!$B$11=hintergrunddaten!$F$6,Benchmarking!E8,Benchmarking!I8)</f>
        <v>100</v>
      </c>
      <c r="G14" s="276">
        <f>IF('1. Eingabe TIERBEURTEILUNG'!$B$11=hintergrunddaten!$F$6,Benchmarking!H8,Benchmarking!L8)</f>
        <v>88.49</v>
      </c>
      <c r="H14" s="147" t="s">
        <v>166</v>
      </c>
    </row>
    <row r="15" spans="1:8" s="83" customFormat="1" ht="18.75" customHeight="1" x14ac:dyDescent="0.25">
      <c r="B15" s="212"/>
      <c r="C15" s="32" t="s">
        <v>7</v>
      </c>
      <c r="D15" s="33" t="s">
        <v>177</v>
      </c>
      <c r="E15" s="218" t="e">
        <f>'1. Eingabe TIERBEURTEILUNG'!$F24/'1. Eingabe TIERBEURTEILUNG'!$B$17*100</f>
        <v>#N/A</v>
      </c>
      <c r="F15" s="223">
        <f>IF('1. Eingabe TIERBEURTEILUNG'!$B$11=hintergrunddaten!$F$6,Benchmarking!E9,Benchmarking!I9)</f>
        <v>84.62</v>
      </c>
      <c r="G15" s="277">
        <f>IF('1. Eingabe TIERBEURTEILUNG'!$B$11=hintergrunddaten!$F$6,Benchmarking!H9,Benchmarking!L9)</f>
        <v>10.200000000000006</v>
      </c>
      <c r="H15" s="48" t="s">
        <v>167</v>
      </c>
    </row>
    <row r="16" spans="1:8" s="83" customFormat="1" ht="18.75" customHeight="1" x14ac:dyDescent="0.25">
      <c r="B16" s="256">
        <f>'1. Eingabe TIERBEURTEILUNG'!$B$13</f>
        <v>0</v>
      </c>
      <c r="C16" s="34" t="s">
        <v>95</v>
      </c>
      <c r="D16" s="33" t="s">
        <v>178</v>
      </c>
      <c r="E16" s="218" t="e">
        <f>'1. Eingabe TIERBEURTEILUNG'!$F25/'1. Eingabe TIERBEURTEILUNG'!$B$17*100</f>
        <v>#N/A</v>
      </c>
      <c r="F16" s="223">
        <f>IF('1. Eingabe TIERBEURTEILUNG'!$B$11=hintergrunddaten!$F$6,Benchmarking!E10,Benchmarking!I10)</f>
        <v>97.53</v>
      </c>
      <c r="G16" s="277">
        <f>IF('1. Eingabe TIERBEURTEILUNG'!$B$11=hintergrunddaten!$F$6,Benchmarking!H10,Benchmarking!L10)</f>
        <v>82.872500000000002</v>
      </c>
      <c r="H16" s="48" t="s">
        <v>168</v>
      </c>
    </row>
    <row r="17" spans="2:9" s="83" customFormat="1" ht="18.75" customHeight="1" thickBot="1" x14ac:dyDescent="0.3">
      <c r="B17" s="213"/>
      <c r="C17" s="35" t="s">
        <v>6</v>
      </c>
      <c r="D17" s="36" t="s">
        <v>179</v>
      </c>
      <c r="E17" s="219" t="e">
        <f>'1. Eingabe TIERBEURTEILUNG'!$F26/'1. Eingabe TIERBEURTEILUNG'!$B$17*100</f>
        <v>#N/A</v>
      </c>
      <c r="F17" s="224">
        <f>IF('1. Eingabe TIERBEURTEILUNG'!$B$11=hintergrunddaten!$F$6,Benchmarking!E11,Benchmarking!I11)</f>
        <v>100</v>
      </c>
      <c r="G17" s="278">
        <f>IF('1. Eingabe TIERBEURTEILUNG'!$B$11=hintergrunddaten!$F$6,Benchmarking!H11,Benchmarking!L11)</f>
        <v>88.98</v>
      </c>
      <c r="H17" s="97" t="s">
        <v>166</v>
      </c>
    </row>
    <row r="18" spans="2:9" ht="19.5" customHeight="1" x14ac:dyDescent="0.25">
      <c r="B18" s="52" t="s">
        <v>43</v>
      </c>
      <c r="C18" s="7" t="s">
        <v>11</v>
      </c>
      <c r="D18" s="26" t="s">
        <v>287</v>
      </c>
      <c r="E18" s="268">
        <f xml:space="preserve">
IF('2. Eingabe HALTUNG'!$F$12="nein",100,
IF('2. Eingabe HALTUNG'!$F$12="genetisch hornlos",100,
IF(AND(AND('2. Eingabe HALTUNG'!$F$12="ja",'2. Eingabe HALTUNG'!$F$15="ja")),2,
IF(AND(AND('2. Eingabe HALTUNG'!$F$12="ja",'2. Eingabe HALTUNG'!$F$13="ja",'2. Eingabe HALTUNG'!$F$14="ja",'2. Eingabe HALTUNG'!$F$15="nein")),75,
IF(AND(AND('2. Eingabe HALTUNG'!$F$12="ja",'2. Eingabe HALTUNG'!$F$13="ja",'2. Eingabe HALTUNG'!$F$14="nein",'2. Eingabe HALTUNG'!$F$15="nein")),52,
IF(AND(AND('2. Eingabe HALTUNG'!$F$12="ja",'2. Eingabe HALTUNG'!$F$13="nein",'2. Eingabe HALTUNG'!$F$14="ja",'2. Eingabe HALTUNG'!$F$15="nein")),49,
IF(AND(AND('2. Eingabe HALTUNG'!$F$12="ja",'2. Eingabe HALTUNG'!$F$13="nein",'2. Eingabe HALTUNG'!$F$14="nein",'2. Eingabe HALTUNG'!$F$15="nein")),28,
)))))))</f>
        <v>0</v>
      </c>
      <c r="F18" s="142">
        <f>IF('1. Eingabe TIERBEURTEILUNG'!$B$11=hintergrunddaten!$F$6,Benchmarking!E12,Benchmarking!I12)</f>
        <v>100</v>
      </c>
      <c r="G18" s="279">
        <f>IF('1. Eingabe TIERBEURTEILUNG'!$B$11=hintergrunddaten!$F$6,Benchmarking!H12,Benchmarking!L12)</f>
        <v>28</v>
      </c>
      <c r="H18" s="147" t="s">
        <v>259</v>
      </c>
    </row>
    <row r="19" spans="2:9" ht="19.5" customHeight="1" x14ac:dyDescent="0.25">
      <c r="B19" s="53" t="s">
        <v>44</v>
      </c>
      <c r="C19" s="140" t="s">
        <v>9</v>
      </c>
      <c r="D19" s="9" t="s">
        <v>234</v>
      </c>
      <c r="E19" s="269">
        <f>'2. Eingabe HALTUNG'!$F$16</f>
        <v>0</v>
      </c>
      <c r="F19" s="143">
        <f>IF('1. Eingabe TIERBEURTEILUNG'!$B$11=hintergrunddaten!$F$6,Benchmarking!E13,Benchmarking!I13)</f>
        <v>290</v>
      </c>
      <c r="G19" s="280">
        <f>IF('1. Eingabe TIERBEURTEILUNG'!$B$11=hintergrunddaten!$F$6,Benchmarking!H13,Benchmarking!L13)</f>
        <v>0</v>
      </c>
      <c r="H19" s="146" t="s">
        <v>235</v>
      </c>
    </row>
    <row r="20" spans="2:9" ht="19.5" customHeight="1" x14ac:dyDescent="0.25">
      <c r="B20" s="54"/>
      <c r="C20" s="141" t="s">
        <v>27</v>
      </c>
      <c r="D20" s="9" t="s">
        <v>236</v>
      </c>
      <c r="E20" s="269">
        <f>'2. Eingabe HALTUNG'!$F$17</f>
        <v>0</v>
      </c>
      <c r="F20" s="143">
        <f>IF('1. Eingabe TIERBEURTEILUNG'!$B$11=hintergrunddaten!$F$6,Benchmarking!E14,Benchmarking!I14)</f>
        <v>365</v>
      </c>
      <c r="G20" s="280">
        <f>IF('1. Eingabe TIERBEURTEILUNG'!$B$11=hintergrunddaten!$F$6,Benchmarking!H14,Benchmarking!L14)</f>
        <v>0</v>
      </c>
      <c r="H20" s="146" t="s">
        <v>237</v>
      </c>
    </row>
    <row r="21" spans="2:9" ht="45.75" x14ac:dyDescent="0.2">
      <c r="B21" s="257">
        <f>'1. Eingabe TIERBEURTEILUNG'!$B$13</f>
        <v>0</v>
      </c>
      <c r="C21" s="124" t="s">
        <v>12</v>
      </c>
      <c r="D21" s="50" t="s">
        <v>169</v>
      </c>
      <c r="E21" s="269" t="e">
        <f>hintergrunddaten!$N$9</f>
        <v>#DIV/0!</v>
      </c>
      <c r="F21" s="143">
        <f>IF('1. Eingabe TIERBEURTEILUNG'!$B$11=hintergrunddaten!$F$6,Benchmarking!E15,Benchmarking!I15)</f>
        <v>100</v>
      </c>
      <c r="G21" s="280">
        <f>IF('1. Eingabe TIERBEURTEILUNG'!$B$11=hintergrunddaten!$F$6,Benchmarking!H15,Benchmarking!L15)</f>
        <v>7.25</v>
      </c>
      <c r="H21" s="148" t="s">
        <v>261</v>
      </c>
    </row>
    <row r="22" spans="2:9" ht="19.5" customHeight="1" x14ac:dyDescent="0.25">
      <c r="B22" s="53"/>
      <c r="C22" s="8" t="s">
        <v>137</v>
      </c>
      <c r="D22" s="127" t="s">
        <v>164</v>
      </c>
      <c r="E22" s="270" t="e">
        <f>('2. Eingabe HALTUNG'!$F$22+'2. Eingabe HALTUNG'!$F$23)/'1. Eingabe TIERBEURTEILUNG'!$B$15</f>
        <v>#DIV/0!</v>
      </c>
      <c r="F22" s="390">
        <f>IF('1. Eingabe TIERBEURTEILUNG'!$B$11=hintergrunddaten!$F$6,Benchmarking!E16,Benchmarking!I16)</f>
        <v>11.15</v>
      </c>
      <c r="G22" s="281">
        <f>IF('1. Eingabe TIERBEURTEILUNG'!$B$11=hintergrunddaten!$F$6,Benchmarking!H16,Benchmarking!L16)</f>
        <v>5.57</v>
      </c>
      <c r="H22" s="48" t="str">
        <f>IF('2. Eingabe HALTUNG'!$F$12="ja","9 (DLG)",
IF('2. Eingabe HALTUNG'!$F$12="nein","10 (LAZ BW)",
IF('2. Eingabe HALTUNG'!$F$12="genetisch hornlos","10 (LAZ BW)",
IF('2. Eingabe HALTUNG'!$F$12="","9 (DLG)"))))</f>
        <v>9 (DLG)</v>
      </c>
      <c r="I22" s="169"/>
    </row>
    <row r="23" spans="2:9" ht="19.5" customHeight="1" x14ac:dyDescent="0.25">
      <c r="B23" s="54"/>
      <c r="C23" s="8" t="s">
        <v>162</v>
      </c>
      <c r="D23" s="127" t="s">
        <v>289</v>
      </c>
      <c r="E23" s="271" t="e">
        <f>'2. Eingabe HALTUNG'!F24/'1. Eingabe TIERBEURTEILUNG'!$B$15</f>
        <v>#DIV/0!</v>
      </c>
      <c r="F23" s="390">
        <f>IF('1. Eingabe TIERBEURTEILUNG'!$B$11=hintergrunddaten!$F$6,Benchmarking!E17,Benchmarking!I17)</f>
        <v>1.52</v>
      </c>
      <c r="G23" s="281">
        <f>IF('1. Eingabe TIERBEURTEILUNG'!$B$11=hintergrunddaten!$F$6,Benchmarking!H17,Benchmarking!L17)</f>
        <v>0.92</v>
      </c>
      <c r="H23" s="48" t="str">
        <f>IF('2. Eingabe HALTUNG'!$F$12="ja","1,1 (DLG)",
IF('2. Eingabe HALTUNG'!$F$12="nein","1,1 - 1,2 (LAZ BW)",
IF('2. Eingabe HALTUNG'!$F$12="genetisch hornlos","1,1 - 1,2 (LAZ BW)",
IF('2. Eingabe HALTUNG'!$F$12="","1,1 (DLG)"))))</f>
        <v>1,1 (DLG)</v>
      </c>
      <c r="I23" s="169"/>
    </row>
    <row r="24" spans="2:9" ht="19.5" customHeight="1" thickBot="1" x14ac:dyDescent="0.25">
      <c r="B24" s="55"/>
      <c r="C24" s="51" t="s">
        <v>163</v>
      </c>
      <c r="D24" s="127" t="s">
        <v>290</v>
      </c>
      <c r="E24" s="272" t="e">
        <f>'2. Eingabe HALTUNG'!F25/'1. Eingabe TIERBEURTEILUNG'!$B$15</f>
        <v>#DIV/0!</v>
      </c>
      <c r="F24" s="145">
        <f>IF('1. Eingabe TIERBEURTEILUNG'!$B$11=hintergrunddaten!$F$6,Benchmarking!E18,Benchmarking!I18)</f>
        <v>1.65</v>
      </c>
      <c r="G24" s="282">
        <f>IF('1. Eingabe TIERBEURTEILUNG'!$B$11=hintergrunddaten!$F$6,Benchmarking!H18,Benchmarking!L18)</f>
        <v>0.78</v>
      </c>
      <c r="H24" s="149" t="str">
        <f>IF('2. Eingabe HALTUNG'!$F$12="ja","1,2 (DLG)",
IF('2. Eingabe HALTUNG'!$F$12="nein","1,1 - 1,2 (LAZ BW)",
IF('2. Eingabe HALTUNG'!$F$12="genetisch hornlos","1,1 - 1,2 (LAZ BW)",
IF('2. Eingabe HALTUNG'!$F$12="","1,2 (DLG)"))))</f>
        <v>1,2 (DLG)</v>
      </c>
      <c r="I24" s="169"/>
    </row>
    <row r="25" spans="2:9" ht="18.75" customHeight="1" x14ac:dyDescent="0.2">
      <c r="B25" s="216" t="s">
        <v>42</v>
      </c>
      <c r="C25" s="134" t="s">
        <v>4</v>
      </c>
      <c r="D25" s="133" t="s">
        <v>23</v>
      </c>
      <c r="E25" s="273" t="e">
        <f>IF('3. Eingabe MLP'!$C$7="nein","keine MLP",
AVERAGE('3. Eingabe MLP'!$F$14:$F$24)/AVERAGE('3. Eingabe MLP'!$D$14:$D$24)*100)</f>
        <v>#DIV/0!</v>
      </c>
      <c r="F25" s="142">
        <f>IF('1. Eingabe TIERBEURTEILUNG'!$B$11=hintergrunddaten!$F$6,Benchmarking!E19,Benchmarking!I19)</f>
        <v>76.42</v>
      </c>
      <c r="G25" s="279">
        <f>IF('1. Eingabe TIERBEURTEILUNG'!$B$11=hintergrunddaten!$F$6,Benchmarking!H19,Benchmarking!L19)</f>
        <v>39.380000000000003</v>
      </c>
      <c r="H25" s="147" t="s">
        <v>233</v>
      </c>
    </row>
    <row r="26" spans="2:9" ht="18.75" customHeight="1" x14ac:dyDescent="0.2">
      <c r="B26" s="260" t="s">
        <v>136</v>
      </c>
      <c r="C26" s="259"/>
      <c r="D26" s="263" t="s">
        <v>231</v>
      </c>
      <c r="E26" s="274" t="e">
        <f>IF('3. Eingabe MLP'!$C$7="nein","keine MLP",
AVERAGE('3. Eingabe MLP'!$G$14:$G$24)/AVERAGE('3. Eingabe MLP'!$D$14:$D$24)*100)</f>
        <v>#DIV/0!</v>
      </c>
      <c r="F26" s="143">
        <f>IF('1. Eingabe TIERBEURTEILUNG'!$B$11=hintergrunddaten!$F$6,Benchmarking!E20,Benchmarking!I20)</f>
        <v>9.34</v>
      </c>
      <c r="G26" s="280">
        <f>IF('1. Eingabe TIERBEURTEILUNG'!$B$11=hintergrunddaten!$F$6,Benchmarking!H20,Benchmarking!L20)</f>
        <v>49.38</v>
      </c>
      <c r="H26" s="48" t="s">
        <v>258</v>
      </c>
    </row>
    <row r="27" spans="2:9" ht="18.75" customHeight="1" x14ac:dyDescent="0.2">
      <c r="B27" s="258"/>
      <c r="C27" s="259"/>
      <c r="D27" s="263" t="s">
        <v>255</v>
      </c>
      <c r="E27" s="274" t="e">
        <f>IF('3. Eingabe MLP'!$C$7="nein","keine MLP",
100-AVERAGE('3. Eingabe MLP'!$I$14:$I$24)/AVERAGE('3. Eingabe MLP'!$H$14:$H$24)*100)</f>
        <v>#DIV/0!</v>
      </c>
      <c r="F27" s="143">
        <f>IF('1. Eingabe TIERBEURTEILUNG'!$B$11=hintergrunddaten!$F$6,Benchmarking!E21,Benchmarking!I21)</f>
        <v>73.08</v>
      </c>
      <c r="G27" s="280">
        <f>IF('1. Eingabe TIERBEURTEILUNG'!$B$11=hintergrunddaten!$F$6,Benchmarking!H21,Benchmarking!L21)</f>
        <v>17.950000000000003</v>
      </c>
      <c r="H27" s="48" t="s">
        <v>168</v>
      </c>
    </row>
    <row r="28" spans="2:9" ht="33" customHeight="1" x14ac:dyDescent="0.2">
      <c r="B28" s="258"/>
      <c r="C28" s="259"/>
      <c r="D28" s="263" t="s">
        <v>232</v>
      </c>
      <c r="E28" s="284" t="e">
        <f>IF('3. Eingabe MLP'!$C$7="ja","nicht berechnet, da MLP",100-('3. Eingabe MLP'!$E$34/SUM('3. Eingabe MLP'!$B$28:$B$29))*100)</f>
        <v>#DIV/0!</v>
      </c>
      <c r="F28" s="143">
        <f>IF('1. Eingabe TIERBEURTEILUNG'!$B$11=hintergrunddaten!$F$6,Benchmarking!E22,Benchmarking!I22)</f>
        <v>90.68</v>
      </c>
      <c r="G28" s="280">
        <f>IF('1. Eingabe TIERBEURTEILUNG'!$B$11=hintergrunddaten!$F$6,Benchmarking!H22,Benchmarking!L22)</f>
        <v>34.180000000000007</v>
      </c>
      <c r="H28" s="48" t="s">
        <v>166</v>
      </c>
    </row>
    <row r="29" spans="2:9" ht="18.75" customHeight="1" thickBot="1" x14ac:dyDescent="0.25">
      <c r="B29" s="261"/>
      <c r="C29" s="262"/>
      <c r="D29" s="264" t="s">
        <v>173</v>
      </c>
      <c r="E29" s="275" t="e">
        <f>IF('3. Eingabe MLP'!$C$7="nein","keine MLP",100-((AVERAGE('3. Eingabe MLP'!L14:L24))/(AVERAGE('3. Eingabe MLP'!J14:J24))*100)-((AVERAGE('3. Eingabe MLP'!K14:K24))/(AVERAGE('3. Eingabe MLP'!J14:J24))*100))</f>
        <v>#DIV/0!</v>
      </c>
      <c r="F29" s="144">
        <f>IF('1. Eingabe TIERBEURTEILUNG'!$B$11=hintergrunddaten!$F$6,Benchmarking!E23,Benchmarking!I23)</f>
        <v>88.51</v>
      </c>
      <c r="G29" s="283">
        <f>IF('1. Eingabe TIERBEURTEILUNG'!$B$11=hintergrunddaten!$F$6,Benchmarking!H23,Benchmarking!L23)</f>
        <v>74.69</v>
      </c>
      <c r="H29" s="97" t="s">
        <v>182</v>
      </c>
    </row>
    <row r="31" spans="2:9" ht="15.75" x14ac:dyDescent="0.2">
      <c r="B31" s="362" t="s">
        <v>288</v>
      </c>
    </row>
    <row r="32" spans="2:9" ht="15.75" x14ac:dyDescent="0.2">
      <c r="B32" s="350" t="s">
        <v>260</v>
      </c>
    </row>
    <row r="33" spans="2:10" s="206" customFormat="1" ht="20.100000000000001" customHeight="1" x14ac:dyDescent="0.25">
      <c r="B33" s="198"/>
      <c r="D33" s="155"/>
      <c r="E33" s="155"/>
      <c r="F33" s="210"/>
      <c r="G33" s="208"/>
    </row>
    <row r="34" spans="2:10" x14ac:dyDescent="0.2">
      <c r="B34" s="153"/>
    </row>
    <row r="35" spans="2:10" x14ac:dyDescent="0.2">
      <c r="B35" s="394">
        <f>'1. Eingabe TIERBEURTEILUNG'!$B$7</f>
        <v>0</v>
      </c>
      <c r="C35" s="394"/>
    </row>
    <row r="36" spans="2:10" x14ac:dyDescent="0.2">
      <c r="B36" s="153"/>
    </row>
    <row r="37" spans="2:10" x14ac:dyDescent="0.2">
      <c r="B37" s="89" t="s">
        <v>263</v>
      </c>
      <c r="E37" s="360"/>
      <c r="F37" s="361" t="s">
        <v>280</v>
      </c>
    </row>
    <row r="38" spans="2:10" x14ac:dyDescent="0.2">
      <c r="B38" s="80">
        <v>100</v>
      </c>
      <c r="C38" s="357" t="s">
        <v>264</v>
      </c>
      <c r="E38" s="358">
        <v>100</v>
      </c>
      <c r="F38" s="359" t="s">
        <v>268</v>
      </c>
    </row>
    <row r="39" spans="2:10" x14ac:dyDescent="0.2">
      <c r="B39" s="80">
        <v>75</v>
      </c>
      <c r="C39" s="357" t="s">
        <v>265</v>
      </c>
      <c r="E39" s="358">
        <v>90</v>
      </c>
      <c r="F39" s="359" t="s">
        <v>269</v>
      </c>
    </row>
    <row r="40" spans="2:10" x14ac:dyDescent="0.2">
      <c r="B40" s="80">
        <v>52</v>
      </c>
      <c r="C40" s="357" t="s">
        <v>266</v>
      </c>
      <c r="E40" s="358">
        <v>80</v>
      </c>
      <c r="F40" s="359" t="s">
        <v>270</v>
      </c>
    </row>
    <row r="41" spans="2:10" x14ac:dyDescent="0.2">
      <c r="B41" s="80">
        <v>49</v>
      </c>
      <c r="C41" s="357" t="s">
        <v>267</v>
      </c>
      <c r="E41" s="358">
        <v>70</v>
      </c>
      <c r="F41" s="359" t="s">
        <v>271</v>
      </c>
    </row>
    <row r="42" spans="2:10" x14ac:dyDescent="0.2">
      <c r="B42" s="80">
        <v>2</v>
      </c>
      <c r="C42" s="357" t="s">
        <v>80</v>
      </c>
      <c r="E42" s="358">
        <v>60</v>
      </c>
      <c r="F42" s="359" t="s">
        <v>276</v>
      </c>
    </row>
    <row r="43" spans="2:10" s="155" customFormat="1" x14ac:dyDescent="0.2">
      <c r="C43" s="80"/>
      <c r="D43" s="80"/>
      <c r="E43" s="358">
        <v>50</v>
      </c>
      <c r="F43" s="359" t="s">
        <v>277</v>
      </c>
      <c r="H43" s="80"/>
      <c r="I43" s="80"/>
      <c r="J43" s="80"/>
    </row>
    <row r="44" spans="2:10" x14ac:dyDescent="0.2">
      <c r="E44" s="358">
        <v>40</v>
      </c>
      <c r="F44" s="359" t="s">
        <v>278</v>
      </c>
    </row>
    <row r="45" spans="2:10" x14ac:dyDescent="0.2">
      <c r="E45" s="358">
        <v>30</v>
      </c>
      <c r="F45" s="359" t="s">
        <v>279</v>
      </c>
    </row>
    <row r="46" spans="2:10" x14ac:dyDescent="0.2">
      <c r="E46" s="358">
        <v>20</v>
      </c>
      <c r="F46" s="359" t="s">
        <v>272</v>
      </c>
    </row>
    <row r="47" spans="2:10" x14ac:dyDescent="0.2">
      <c r="E47" s="358">
        <v>15</v>
      </c>
      <c r="F47" s="359" t="s">
        <v>273</v>
      </c>
    </row>
    <row r="48" spans="2:10" x14ac:dyDescent="0.2">
      <c r="E48" s="358">
        <v>10</v>
      </c>
      <c r="F48" s="359" t="s">
        <v>274</v>
      </c>
    </row>
    <row r="49" spans="5:6" x14ac:dyDescent="0.2">
      <c r="E49" s="358">
        <v>3</v>
      </c>
      <c r="F49" s="359" t="s">
        <v>275</v>
      </c>
    </row>
  </sheetData>
  <mergeCells count="7">
    <mergeCell ref="B35:C35"/>
    <mergeCell ref="H12:H13"/>
    <mergeCell ref="B12:B13"/>
    <mergeCell ref="C12:C13"/>
    <mergeCell ref="D12:D13"/>
    <mergeCell ref="E12:E13"/>
    <mergeCell ref="F12:G12"/>
  </mergeCells>
  <conditionalFormatting sqref="E28">
    <cfRule type="expression" dxfId="1" priority="2">
      <formula>"nicht berechnet, da MLP"</formula>
    </cfRule>
  </conditionalFormatting>
  <hyperlinks>
    <hyperlink ref="H12:H13" location="'0. Hinweise'!A71" display="'0. Hinweise'!A71"/>
  </hyperlinks>
  <pageMargins left="0.7" right="0.7" top="0.78740157499999996" bottom="0.78740157499999996" header="0.3" footer="0.3"/>
  <pageSetup paperSize="9" scale="67" orientation="landscape" r:id="rId1"/>
  <headerFooter>
    <oddFooter>&amp;C&amp;"Helvetica,Standard"Netzwerk Pilotbetriebe - Tierwohl-Tool Milchvieh&amp;R&amp;"Helvetica,Standard"Ergebnis-Tabelle - Seite 6</oddFooter>
  </headerFooter>
  <colBreaks count="1" manualBreakCount="1">
    <brk id="8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FD9A80A-7EA5-49BD-AAFB-33F77E2142BB}">
            <xm:f>'3. Eingabe MLP'!C7="nein"</xm:f>
            <x14:dxf>
              <font>
                <b/>
                <i val="0"/>
              </font>
            </x14:dxf>
          </x14:cfRule>
          <xm:sqref>E28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5:B47"/>
  <sheetViews>
    <sheetView showGridLines="0" view="pageBreakPreview" zoomScale="90" zoomScaleNormal="100" zoomScaleSheetLayoutView="90" zoomScalePageLayoutView="90" workbookViewId="0">
      <selection activeCell="T18" sqref="T18"/>
    </sheetView>
  </sheetViews>
  <sheetFormatPr baseColWidth="10" defaultRowHeight="14.25" x14ac:dyDescent="0.2"/>
  <cols>
    <col min="1" max="1" width="4.5703125" style="236" customWidth="1"/>
    <col min="2" max="15" width="11.42578125" style="236"/>
    <col min="16" max="16" width="11.42578125" style="236" customWidth="1"/>
    <col min="17" max="16384" width="11.42578125" style="236"/>
  </cols>
  <sheetData>
    <row r="5" spans="2:2" ht="20.25" x14ac:dyDescent="0.3">
      <c r="B5" s="348" t="str">
        <f>abbildung!$A$3</f>
        <v xml:space="preserve">Bewertung des Tierwohls von Betrieb   im </v>
      </c>
    </row>
    <row r="43" spans="1:2" x14ac:dyDescent="0.2">
      <c r="A43" s="443">
        <f>'1. Eingabe TIERBEURTEILUNG'!$B$7</f>
        <v>0</v>
      </c>
      <c r="B43" s="443"/>
    </row>
    <row r="44" spans="1:2" x14ac:dyDescent="0.2">
      <c r="A44" s="237"/>
      <c r="B44" s="237"/>
    </row>
    <row r="45" spans="1:2" x14ac:dyDescent="0.2">
      <c r="A45" s="237"/>
      <c r="B45" s="237"/>
    </row>
    <row r="46" spans="1:2" x14ac:dyDescent="0.2">
      <c r="A46" s="237"/>
      <c r="B46" s="237"/>
    </row>
    <row r="47" spans="1:2" x14ac:dyDescent="0.2">
      <c r="A47" s="237"/>
      <c r="B47" s="237"/>
    </row>
  </sheetData>
  <mergeCells count="1">
    <mergeCell ref="A43:B43"/>
  </mergeCells>
  <pageMargins left="0.7" right="0.7" top="0.78740157499999996" bottom="0.78740157499999996" header="0.3" footer="0.3"/>
  <pageSetup paperSize="9" scale="75" orientation="landscape" r:id="rId1"/>
  <headerFooter>
    <oddFooter>&amp;C&amp;"Helvetica,Standard"Netzwerk Pilotbetriebe - Tierwohl-Tool Milchvieh&amp;R&amp;"Helvetica,Standard"Ergebnis Diagramm - Seite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4:Q32"/>
  <sheetViews>
    <sheetView zoomScale="80" zoomScaleNormal="80" workbookViewId="0">
      <selection activeCell="D18" sqref="D18"/>
    </sheetView>
  </sheetViews>
  <sheetFormatPr baseColWidth="10" defaultColWidth="11.42578125" defaultRowHeight="14.25" x14ac:dyDescent="0.2"/>
  <cols>
    <col min="1" max="1" width="3" style="2" customWidth="1"/>
    <col min="2" max="2" width="24" style="2" customWidth="1"/>
    <col min="3" max="3" width="36" style="2" customWidth="1"/>
    <col min="4" max="4" width="49.5703125" style="2" customWidth="1"/>
    <col min="5" max="5" width="14.42578125" style="5" customWidth="1"/>
    <col min="6" max="6" width="10.5703125" style="5" hidden="1" customWidth="1"/>
    <col min="7" max="7" width="12.85546875" style="5" hidden="1" customWidth="1"/>
    <col min="8" max="8" width="13.28515625" style="5" bestFit="1" customWidth="1"/>
    <col min="9" max="9" width="13.28515625" style="5" customWidth="1"/>
    <col min="10" max="11" width="13.28515625" style="5" hidden="1" customWidth="1"/>
    <col min="12" max="12" width="13.28515625" style="5" customWidth="1"/>
    <col min="13" max="13" width="11.42578125" style="25"/>
    <col min="14" max="16384" width="11.42578125" style="2"/>
  </cols>
  <sheetData>
    <row r="4" spans="1:17" ht="22.5" x14ac:dyDescent="0.3">
      <c r="A4" s="6" t="s">
        <v>5</v>
      </c>
      <c r="C4" s="1"/>
    </row>
    <row r="5" spans="1:17" ht="22.5" x14ac:dyDescent="0.3">
      <c r="A5" s="6" t="s">
        <v>281</v>
      </c>
      <c r="C5" s="1"/>
      <c r="F5" s="10"/>
    </row>
    <row r="6" spans="1:17" ht="15" thickBot="1" x14ac:dyDescent="0.25"/>
    <row r="7" spans="1:17" s="3" customFormat="1" ht="18.75" thickBot="1" x14ac:dyDescent="0.3">
      <c r="B7" s="17" t="s">
        <v>19</v>
      </c>
      <c r="C7" s="18" t="s">
        <v>3</v>
      </c>
      <c r="D7" s="18" t="s">
        <v>18</v>
      </c>
      <c r="E7" s="444" t="s">
        <v>105</v>
      </c>
      <c r="F7" s="445"/>
      <c r="G7" s="445"/>
      <c r="H7" s="446"/>
      <c r="I7" s="444" t="s">
        <v>106</v>
      </c>
      <c r="J7" s="445"/>
      <c r="K7" s="445"/>
      <c r="L7" s="446"/>
      <c r="M7" s="25"/>
    </row>
    <row r="8" spans="1:17" s="4" customFormat="1" ht="18.75" customHeight="1" x14ac:dyDescent="0.25">
      <c r="B8" s="16" t="s">
        <v>41</v>
      </c>
      <c r="C8" s="384" t="s">
        <v>8</v>
      </c>
      <c r="D8" s="13" t="s">
        <v>64</v>
      </c>
      <c r="E8" s="104">
        <v>100</v>
      </c>
      <c r="F8" s="374"/>
      <c r="G8" s="374"/>
      <c r="H8" s="364">
        <v>88.49</v>
      </c>
      <c r="I8" s="104">
        <v>100</v>
      </c>
      <c r="J8" s="374"/>
      <c r="K8" s="374"/>
      <c r="L8" s="364">
        <v>88.74</v>
      </c>
      <c r="M8" s="25"/>
      <c r="N8" s="19"/>
    </row>
    <row r="9" spans="1:17" s="4" customFormat="1" ht="18.75" customHeight="1" x14ac:dyDescent="0.25">
      <c r="B9" s="11"/>
      <c r="C9" s="385" t="s">
        <v>7</v>
      </c>
      <c r="D9" s="14" t="s">
        <v>62</v>
      </c>
      <c r="E9" s="104">
        <v>84.62</v>
      </c>
      <c r="F9" s="374"/>
      <c r="G9" s="374"/>
      <c r="H9" s="364">
        <v>10.200000000000006</v>
      </c>
      <c r="I9" s="104">
        <v>91.43</v>
      </c>
      <c r="J9" s="374"/>
      <c r="K9" s="374"/>
      <c r="L9" s="364">
        <v>24.5425</v>
      </c>
      <c r="M9" s="25"/>
      <c r="N9" s="19"/>
    </row>
    <row r="10" spans="1:17" s="4" customFormat="1" ht="18.75" customHeight="1" x14ac:dyDescent="0.25">
      <c r="B10" s="11"/>
      <c r="C10" s="386" t="s">
        <v>95</v>
      </c>
      <c r="D10" s="14" t="s">
        <v>65</v>
      </c>
      <c r="E10" s="104">
        <v>97.53</v>
      </c>
      <c r="F10" s="374"/>
      <c r="G10" s="374"/>
      <c r="H10" s="364">
        <v>82.872500000000002</v>
      </c>
      <c r="I10" s="104">
        <v>100</v>
      </c>
      <c r="J10" s="374"/>
      <c r="K10" s="374"/>
      <c r="L10" s="364">
        <v>80.944999999999993</v>
      </c>
      <c r="M10" s="25"/>
      <c r="N10" s="19"/>
    </row>
    <row r="11" spans="1:17" s="4" customFormat="1" ht="18.75" customHeight="1" thickBot="1" x14ac:dyDescent="0.3">
      <c r="B11" s="11"/>
      <c r="C11" s="387" t="s">
        <v>6</v>
      </c>
      <c r="D11" s="15" t="s">
        <v>63</v>
      </c>
      <c r="E11" s="106">
        <v>100</v>
      </c>
      <c r="F11" s="375"/>
      <c r="G11" s="375"/>
      <c r="H11" s="365">
        <v>88.98</v>
      </c>
      <c r="I11" s="106">
        <v>100</v>
      </c>
      <c r="J11" s="375"/>
      <c r="K11" s="375"/>
      <c r="L11" s="365">
        <v>91.39</v>
      </c>
      <c r="M11" s="25"/>
      <c r="N11" s="19"/>
    </row>
    <row r="12" spans="1:17" ht="19.5" customHeight="1" x14ac:dyDescent="0.25">
      <c r="B12" s="52" t="s">
        <v>43</v>
      </c>
      <c r="C12" s="7" t="s">
        <v>11</v>
      </c>
      <c r="D12" s="26" t="s">
        <v>36</v>
      </c>
      <c r="E12" s="125">
        <v>100</v>
      </c>
      <c r="F12" s="376"/>
      <c r="G12" s="376"/>
      <c r="H12" s="366">
        <v>28</v>
      </c>
      <c r="I12" s="29">
        <v>100</v>
      </c>
      <c r="J12" s="377"/>
      <c r="K12" s="377"/>
      <c r="L12" s="367">
        <v>28</v>
      </c>
      <c r="M12" s="102"/>
      <c r="Q12" s="4"/>
    </row>
    <row r="13" spans="1:17" ht="19.5" customHeight="1" x14ac:dyDescent="0.25">
      <c r="B13" s="53" t="s">
        <v>44</v>
      </c>
      <c r="C13" s="140" t="s">
        <v>9</v>
      </c>
      <c r="D13" s="9" t="s">
        <v>159</v>
      </c>
      <c r="E13" s="29">
        <v>290</v>
      </c>
      <c r="F13" s="377"/>
      <c r="G13" s="377"/>
      <c r="H13" s="367">
        <v>0</v>
      </c>
      <c r="I13" s="29">
        <v>290</v>
      </c>
      <c r="J13" s="377"/>
      <c r="K13" s="377"/>
      <c r="L13" s="367">
        <v>0</v>
      </c>
      <c r="M13" s="102"/>
      <c r="Q13" s="4"/>
    </row>
    <row r="14" spans="1:17" ht="19.5" customHeight="1" x14ac:dyDescent="0.25">
      <c r="B14" s="53"/>
      <c r="C14" s="141" t="s">
        <v>27</v>
      </c>
      <c r="D14" s="9" t="s">
        <v>158</v>
      </c>
      <c r="E14" s="29">
        <v>365</v>
      </c>
      <c r="F14" s="377"/>
      <c r="G14" s="377"/>
      <c r="H14" s="367">
        <v>0</v>
      </c>
      <c r="I14" s="29">
        <v>365</v>
      </c>
      <c r="J14" s="377"/>
      <c r="K14" s="377"/>
      <c r="L14" s="367">
        <v>0</v>
      </c>
      <c r="M14" s="102"/>
      <c r="Q14" s="4"/>
    </row>
    <row r="15" spans="1:17" ht="31.5" x14ac:dyDescent="0.25">
      <c r="B15" s="53"/>
      <c r="C15" s="124" t="s">
        <v>12</v>
      </c>
      <c r="D15" s="50" t="s">
        <v>169</v>
      </c>
      <c r="E15" s="29">
        <v>100</v>
      </c>
      <c r="F15" s="377"/>
      <c r="G15" s="377"/>
      <c r="H15" s="367">
        <v>7.25</v>
      </c>
      <c r="I15" s="29">
        <v>100</v>
      </c>
      <c r="J15" s="377"/>
      <c r="K15" s="377"/>
      <c r="L15" s="367">
        <v>3</v>
      </c>
      <c r="M15" s="102"/>
    </row>
    <row r="16" spans="1:17" ht="19.5" customHeight="1" x14ac:dyDescent="0.25">
      <c r="B16" s="53"/>
      <c r="C16" s="8" t="s">
        <v>137</v>
      </c>
      <c r="D16" s="127" t="s">
        <v>164</v>
      </c>
      <c r="E16" s="24">
        <v>11.15</v>
      </c>
      <c r="F16" s="378"/>
      <c r="G16" s="378"/>
      <c r="H16" s="368">
        <v>5.57</v>
      </c>
      <c r="I16" s="24">
        <v>11.15</v>
      </c>
      <c r="J16" s="378"/>
      <c r="K16" s="378"/>
      <c r="L16" s="368">
        <v>5.57</v>
      </c>
      <c r="M16" s="102"/>
      <c r="N16" s="12"/>
      <c r="Q16" s="4"/>
    </row>
    <row r="17" spans="1:17" ht="19.5" customHeight="1" x14ac:dyDescent="0.25">
      <c r="B17" s="53"/>
      <c r="C17" s="8" t="s">
        <v>162</v>
      </c>
      <c r="D17" s="127" t="s">
        <v>289</v>
      </c>
      <c r="E17" s="24">
        <v>1.52</v>
      </c>
      <c r="F17" s="378"/>
      <c r="G17" s="378"/>
      <c r="H17" s="368">
        <v>0.92</v>
      </c>
      <c r="I17" s="24">
        <v>1.52</v>
      </c>
      <c r="J17" s="378"/>
      <c r="K17" s="378"/>
      <c r="L17" s="368">
        <v>0.92</v>
      </c>
      <c r="M17" s="102"/>
      <c r="N17" s="12"/>
      <c r="Q17" s="4"/>
    </row>
    <row r="18" spans="1:17" ht="19.5" customHeight="1" thickBot="1" x14ac:dyDescent="0.3">
      <c r="B18" s="53"/>
      <c r="C18" s="51" t="s">
        <v>163</v>
      </c>
      <c r="D18" s="127" t="s">
        <v>290</v>
      </c>
      <c r="E18" s="126">
        <v>1.65</v>
      </c>
      <c r="F18" s="379"/>
      <c r="G18" s="379"/>
      <c r="H18" s="369">
        <v>0.78</v>
      </c>
      <c r="I18" s="126">
        <v>1.65</v>
      </c>
      <c r="J18" s="379"/>
      <c r="K18" s="379"/>
      <c r="L18" s="369">
        <v>0.78</v>
      </c>
      <c r="M18" s="102"/>
      <c r="N18" s="12"/>
    </row>
    <row r="19" spans="1:17" ht="19.5" customHeight="1" x14ac:dyDescent="0.2">
      <c r="B19" s="20" t="s">
        <v>42</v>
      </c>
      <c r="C19" s="27" t="s">
        <v>4</v>
      </c>
      <c r="D19" s="135" t="s">
        <v>23</v>
      </c>
      <c r="E19" s="21">
        <v>76.42</v>
      </c>
      <c r="F19" s="380"/>
      <c r="G19" s="380"/>
      <c r="H19" s="370">
        <v>39.380000000000003</v>
      </c>
      <c r="I19" s="22">
        <v>76.42</v>
      </c>
      <c r="J19" s="383"/>
      <c r="K19" s="383"/>
      <c r="L19" s="373">
        <v>39.380000000000003</v>
      </c>
      <c r="M19" s="102"/>
      <c r="N19" s="12"/>
    </row>
    <row r="20" spans="1:17" ht="19.5" customHeight="1" x14ac:dyDescent="0.2">
      <c r="B20" s="265"/>
      <c r="C20" s="266"/>
      <c r="D20" s="351" t="s">
        <v>231</v>
      </c>
      <c r="E20" s="267">
        <v>9.34</v>
      </c>
      <c r="F20" s="381"/>
      <c r="G20" s="381"/>
      <c r="H20" s="371">
        <v>49.38</v>
      </c>
      <c r="I20" s="267">
        <v>9.34</v>
      </c>
      <c r="J20" s="381"/>
      <c r="K20" s="381"/>
      <c r="L20" s="371">
        <v>49.38</v>
      </c>
      <c r="M20" s="102"/>
      <c r="N20" s="12"/>
    </row>
    <row r="21" spans="1:17" ht="19.5" customHeight="1" x14ac:dyDescent="0.2">
      <c r="B21" s="265"/>
      <c r="C21" s="266"/>
      <c r="D21" s="351" t="s">
        <v>255</v>
      </c>
      <c r="E21" s="267">
        <v>73.08</v>
      </c>
      <c r="F21" s="381"/>
      <c r="G21" s="381"/>
      <c r="H21" s="371">
        <v>17.950000000000003</v>
      </c>
      <c r="I21" s="267">
        <v>73.08</v>
      </c>
      <c r="J21" s="381"/>
      <c r="K21" s="381"/>
      <c r="L21" s="371">
        <v>17.950000000000003</v>
      </c>
      <c r="M21" s="102"/>
      <c r="N21" s="12"/>
    </row>
    <row r="22" spans="1:17" ht="19.5" customHeight="1" x14ac:dyDescent="0.2">
      <c r="B22" s="265"/>
      <c r="C22" s="266"/>
      <c r="D22" s="351" t="s">
        <v>232</v>
      </c>
      <c r="E22" s="267">
        <f>100-9.32</f>
        <v>90.68</v>
      </c>
      <c r="F22" s="381"/>
      <c r="G22" s="381"/>
      <c r="H22" s="371">
        <f>100-65.82</f>
        <v>34.180000000000007</v>
      </c>
      <c r="I22" s="267">
        <f>100-9.32</f>
        <v>90.68</v>
      </c>
      <c r="J22" s="381"/>
      <c r="K22" s="381"/>
      <c r="L22" s="371">
        <f>100-65.82</f>
        <v>34.180000000000007</v>
      </c>
      <c r="M22" s="102"/>
      <c r="N22" s="12"/>
    </row>
    <row r="23" spans="1:17" ht="19.5" customHeight="1" thickBot="1" x14ac:dyDescent="0.3">
      <c r="B23" s="136"/>
      <c r="C23" s="28"/>
      <c r="D23" s="137" t="s">
        <v>173</v>
      </c>
      <c r="E23" s="23">
        <v>88.51</v>
      </c>
      <c r="F23" s="382"/>
      <c r="G23" s="382"/>
      <c r="H23" s="372">
        <v>74.69</v>
      </c>
      <c r="I23" s="23">
        <v>88.51</v>
      </c>
      <c r="J23" s="382"/>
      <c r="K23" s="382"/>
      <c r="L23" s="372">
        <v>74.69</v>
      </c>
      <c r="M23" s="102"/>
      <c r="N23" s="12"/>
    </row>
    <row r="32" spans="1:17" s="5" customFormat="1" x14ac:dyDescent="0.2">
      <c r="A32" s="2"/>
      <c r="B32" s="2"/>
      <c r="C32" s="2"/>
      <c r="D32" s="2"/>
      <c r="M32" s="25"/>
      <c r="N32" s="2"/>
      <c r="O32" s="2"/>
      <c r="P32" s="2"/>
    </row>
  </sheetData>
  <mergeCells count="2">
    <mergeCell ref="E7:H7"/>
    <mergeCell ref="I7:L7"/>
  </mergeCells>
  <dataValidations count="1">
    <dataValidation type="list" allowBlank="1" showInputMessage="1" showErrorMessage="1" sqref="C6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/>
  <dimension ref="A1:N31"/>
  <sheetViews>
    <sheetView zoomScale="90" zoomScaleNormal="90" workbookViewId="0">
      <selection activeCell="M25" sqref="M25"/>
    </sheetView>
  </sheetViews>
  <sheetFormatPr baseColWidth="10" defaultColWidth="11.42578125" defaultRowHeight="14.25" x14ac:dyDescent="0.2"/>
  <cols>
    <col min="1" max="1" width="38.5703125" style="334" bestFit="1" customWidth="1"/>
    <col min="2" max="2" width="25.42578125" style="334" customWidth="1"/>
    <col min="3" max="3" width="19.42578125" style="334" customWidth="1"/>
    <col min="4" max="4" width="14.42578125" style="334" customWidth="1"/>
    <col min="5" max="5" width="12.7109375" style="334" customWidth="1"/>
    <col min="6" max="6" width="17.7109375" style="334" customWidth="1"/>
    <col min="7" max="7" width="11.5703125" style="334" bestFit="1" customWidth="1"/>
    <col min="8" max="8" width="13" style="334" bestFit="1" customWidth="1"/>
    <col min="9" max="9" width="11.85546875" style="334" bestFit="1" customWidth="1"/>
    <col min="10" max="10" width="15.42578125" style="334" customWidth="1"/>
    <col min="11" max="11" width="19.28515625" style="334" bestFit="1" customWidth="1"/>
    <col min="12" max="13" width="11.85546875" style="334" bestFit="1" customWidth="1"/>
    <col min="14" max="14" width="18.140625" style="334" customWidth="1"/>
    <col min="15" max="16384" width="11.42578125" style="334"/>
  </cols>
  <sheetData>
    <row r="1" spans="1:14" x14ac:dyDescent="0.2">
      <c r="A1" s="333" t="s">
        <v>161</v>
      </c>
    </row>
    <row r="2" spans="1:14" x14ac:dyDescent="0.2">
      <c r="A2" s="333"/>
    </row>
    <row r="3" spans="1:14" s="335" customFormat="1" x14ac:dyDescent="0.2">
      <c r="A3" s="335" t="str">
        <f>CONCATENATE("Bewertung des Tierwohls von Betrieb ",'1. Eingabe TIERBEURTEILUNG'!B9," ",'1. Eingabe TIERBEURTEILUNG'!B13," im ",'1. Eingabe TIERBEURTEILUNG'!B11)</f>
        <v xml:space="preserve">Bewertung des Tierwohls von Betrieb   im </v>
      </c>
    </row>
    <row r="4" spans="1:14" s="335" customFormat="1" x14ac:dyDescent="0.2"/>
    <row r="5" spans="1:14" s="335" customFormat="1" ht="42.75" x14ac:dyDescent="0.2">
      <c r="A5" s="336" t="s">
        <v>160</v>
      </c>
      <c r="B5" s="337" t="s">
        <v>64</v>
      </c>
      <c r="C5" s="337" t="s">
        <v>62</v>
      </c>
      <c r="D5" s="337" t="s">
        <v>65</v>
      </c>
      <c r="E5" s="337" t="s">
        <v>66</v>
      </c>
      <c r="F5" s="337" t="s">
        <v>11</v>
      </c>
      <c r="G5" s="337" t="s">
        <v>9</v>
      </c>
      <c r="H5" s="337" t="s">
        <v>27</v>
      </c>
      <c r="I5" s="338" t="s">
        <v>12</v>
      </c>
      <c r="J5" s="338" t="s">
        <v>26</v>
      </c>
      <c r="K5" s="338" t="s">
        <v>289</v>
      </c>
      <c r="L5" s="338" t="s">
        <v>290</v>
      </c>
      <c r="M5" s="339" t="s">
        <v>67</v>
      </c>
      <c r="N5" s="339" t="s">
        <v>68</v>
      </c>
    </row>
    <row r="6" spans="1:14" s="335" customFormat="1" x14ac:dyDescent="0.2">
      <c r="A6" s="340" t="s">
        <v>147</v>
      </c>
      <c r="B6" s="341">
        <f>IF('1. Eingabe TIERBEURTEILUNG'!$B$11=hintergrunddaten!$F$6,B17,B26)</f>
        <v>100</v>
      </c>
      <c r="C6" s="341">
        <f>IF('1. Eingabe TIERBEURTEILUNG'!$B$11=hintergrunddaten!$F$6,C17,C26)</f>
        <v>100</v>
      </c>
      <c r="D6" s="341">
        <f>IF('1. Eingabe TIERBEURTEILUNG'!$B$11=hintergrunddaten!$F$6,D17,D26)</f>
        <v>100</v>
      </c>
      <c r="E6" s="341">
        <f>IF('1. Eingabe TIERBEURTEILUNG'!$B$11=hintergrunddaten!$F$6,E17,E26)</f>
        <v>100</v>
      </c>
      <c r="F6" s="341">
        <f>IF('1. Eingabe TIERBEURTEILUNG'!$B$11=hintergrunddaten!$F$6,F17,F26)</f>
        <v>100</v>
      </c>
      <c r="G6" s="341">
        <f>IF('1. Eingabe TIERBEURTEILUNG'!$B$11=hintergrunddaten!$F$6,G17,G26)</f>
        <v>100</v>
      </c>
      <c r="H6" s="341">
        <f>IF('1. Eingabe TIERBEURTEILUNG'!$B$11=hintergrunddaten!$F$6,H17,H26)</f>
        <v>100</v>
      </c>
      <c r="I6" s="341">
        <f>IF('1. Eingabe TIERBEURTEILUNG'!$B$11=hintergrunddaten!$F$6,I17,I26)</f>
        <v>100</v>
      </c>
      <c r="J6" s="341">
        <f>IF('1. Eingabe TIERBEURTEILUNG'!$B$11=hintergrunddaten!$F$6,J17,J26)</f>
        <v>100</v>
      </c>
      <c r="K6" s="341">
        <f>IF('1. Eingabe TIERBEURTEILUNG'!$B$11=hintergrunddaten!$F$6,K17,K26)</f>
        <v>100</v>
      </c>
      <c r="L6" s="341">
        <f>IF('1. Eingabe TIERBEURTEILUNG'!$B$11=hintergrunddaten!$F$6,L17,L26)</f>
        <v>100</v>
      </c>
      <c r="M6" s="341">
        <f>IF('1. Eingabe TIERBEURTEILUNG'!$B$11=hintergrunddaten!$F$6,M17,M26)</f>
        <v>100</v>
      </c>
      <c r="N6" s="341">
        <f>IF('1. Eingabe TIERBEURTEILUNG'!$B$11=hintergrunddaten!$F$6,N17,N26)</f>
        <v>100</v>
      </c>
    </row>
    <row r="7" spans="1:14" s="335" customFormat="1" x14ac:dyDescent="0.2">
      <c r="A7" s="340" t="s">
        <v>148</v>
      </c>
      <c r="B7" s="341">
        <f>IF('1. Eingabe TIERBEURTEILUNG'!$B$11=hintergrunddaten!$F$6,B18,B27)</f>
        <v>100</v>
      </c>
      <c r="C7" s="341">
        <f>IF('1. Eingabe TIERBEURTEILUNG'!$B$11=hintergrunddaten!$F$6,C18,C27)</f>
        <v>84.62</v>
      </c>
      <c r="D7" s="341">
        <f>IF('1. Eingabe TIERBEURTEILUNG'!$B$11=hintergrunddaten!$F$6,D18,D27)</f>
        <v>97.53</v>
      </c>
      <c r="E7" s="341">
        <f>IF('1. Eingabe TIERBEURTEILUNG'!$B$11=hintergrunddaten!$F$6,E18,E27)</f>
        <v>100</v>
      </c>
      <c r="F7" s="341">
        <f>IF('1. Eingabe TIERBEURTEILUNG'!$B$11=hintergrunddaten!$F$6,F18,F27)</f>
        <v>100</v>
      </c>
      <c r="G7" s="341">
        <f>IF('1. Eingabe TIERBEURTEILUNG'!$B$11=hintergrunddaten!$F$6,G18,G27)</f>
        <v>79.45</v>
      </c>
      <c r="H7" s="341">
        <f>IF('1. Eingabe TIERBEURTEILUNG'!$B$11=hintergrunddaten!$F$6,H18,H27)</f>
        <v>99</v>
      </c>
      <c r="I7" s="341">
        <f>IF('1. Eingabe TIERBEURTEILUNG'!$B$11=hintergrunddaten!$F$6,I18,I27)</f>
        <v>99</v>
      </c>
      <c r="J7" s="341">
        <f>IF('1. Eingabe TIERBEURTEILUNG'!$B$11=hintergrunddaten!$F$6,J18,J27)</f>
        <v>92.88</v>
      </c>
      <c r="K7" s="341">
        <f>IF('1. Eingabe TIERBEURTEILUNG'!$B$11=hintergrunddaten!$F$6,K18,K27)</f>
        <v>76.19</v>
      </c>
      <c r="L7" s="341">
        <f>IF('1. Eingabe TIERBEURTEILUNG'!$B$11=hintergrunddaten!$F$6,L18,L27)</f>
        <v>82.69</v>
      </c>
      <c r="M7" s="341">
        <f>IF('1. Eingabe TIERBEURTEILUNG'!$B$11=hintergrunddaten!$F$6,M18,M27)</f>
        <v>76.42</v>
      </c>
      <c r="N7" s="341">
        <f>IF('1. Eingabe TIERBEURTEILUNG'!$B$11=hintergrunddaten!$F$6,N18,N27)</f>
        <v>88.51</v>
      </c>
    </row>
    <row r="8" spans="1:14" s="335" customFormat="1" x14ac:dyDescent="0.2">
      <c r="A8" s="340" t="s">
        <v>149</v>
      </c>
      <c r="B8" s="341">
        <f>IF('1. Eingabe TIERBEURTEILUNG'!$B$11=hintergrunddaten!$F$6,B19,B28)</f>
        <v>97.9</v>
      </c>
      <c r="C8" s="341">
        <f>IF('1. Eingabe TIERBEURTEILUNG'!$B$11=hintergrunddaten!$F$6,C19,C28)</f>
        <v>45.97</v>
      </c>
      <c r="D8" s="341">
        <f>IF('1. Eingabe TIERBEURTEILUNG'!$B$11=hintergrunddaten!$F$6,D19,D28)</f>
        <v>93.94</v>
      </c>
      <c r="E8" s="341">
        <f>IF('1. Eingabe TIERBEURTEILUNG'!$B$11=hintergrunddaten!$F$6,E19,E28)</f>
        <v>98</v>
      </c>
      <c r="F8" s="341">
        <f>IF('1. Eingabe TIERBEURTEILUNG'!$B$11=hintergrunddaten!$F$6,F19,F28)</f>
        <v>98</v>
      </c>
      <c r="G8" s="341">
        <f>IF('1. Eingabe TIERBEURTEILUNG'!$B$11=hintergrunddaten!$F$6,G19,G28)</f>
        <v>59.32</v>
      </c>
      <c r="H8" s="341">
        <f>IF('1. Eingabe TIERBEURTEILUNG'!$B$11=hintergrunddaten!$F$6,H19,H28)</f>
        <v>98</v>
      </c>
      <c r="I8" s="341">
        <f>IF('1. Eingabe TIERBEURTEILUNG'!$B$11=hintergrunddaten!$F$6,I19,I28)</f>
        <v>98</v>
      </c>
      <c r="J8" s="341">
        <f>IF('1. Eingabe TIERBEURTEILUNG'!$B$11=hintergrunddaten!$F$6,J19,J28)</f>
        <v>67.97</v>
      </c>
      <c r="K8" s="341">
        <f>IF('1. Eingabe TIERBEURTEILUNG'!$B$11=hintergrunddaten!$F$6,K19,K28)</f>
        <v>58.04</v>
      </c>
      <c r="L8" s="341">
        <f>IF('1. Eingabe TIERBEURTEILUNG'!$B$11=hintergrunddaten!$F$6,L19,L28)</f>
        <v>51.43</v>
      </c>
      <c r="M8" s="341">
        <f>IF('1. Eingabe TIERBEURTEILUNG'!$B$11=hintergrunddaten!$F$6,M19,M28)</f>
        <v>56.84</v>
      </c>
      <c r="N8" s="341">
        <f>IF('1. Eingabe TIERBEURTEILUNG'!$B$11=hintergrunddaten!$F$6,N19,N28)</f>
        <v>84.19</v>
      </c>
    </row>
    <row r="9" spans="1:14" s="335" customFormat="1" x14ac:dyDescent="0.2">
      <c r="A9" s="340" t="s">
        <v>150</v>
      </c>
      <c r="B9" s="341">
        <f>IF('1. Eingabe TIERBEURTEILUNG'!$B$11=hintergrunddaten!$F$6,B20,B29)</f>
        <v>88.49</v>
      </c>
      <c r="C9" s="341">
        <f>IF('1. Eingabe TIERBEURTEILUNG'!$B$11=hintergrunddaten!$F$6,C20,C29)</f>
        <v>10.199999999999999</v>
      </c>
      <c r="D9" s="341">
        <f>IF('1. Eingabe TIERBEURTEILUNG'!$B$11=hintergrunddaten!$F$6,D20,D29)</f>
        <v>82.87</v>
      </c>
      <c r="E9" s="341">
        <f>IF('1. Eingabe TIERBEURTEILUNG'!$B$11=hintergrunddaten!$F$6,E20,E29)</f>
        <v>88.98</v>
      </c>
      <c r="F9" s="341">
        <f>IF('1. Eingabe TIERBEURTEILUNG'!$B$11=hintergrunddaten!$F$6,F20,F29)</f>
        <v>75</v>
      </c>
      <c r="G9" s="341">
        <f>IF('1. Eingabe TIERBEURTEILUNG'!$B$11=hintergrunddaten!$F$6,G20,G29)</f>
        <v>2</v>
      </c>
      <c r="H9" s="341">
        <f>IF('1. Eingabe TIERBEURTEILUNG'!$B$11=hintergrunddaten!$F$6,H20,H29)</f>
        <v>2</v>
      </c>
      <c r="I9" s="341">
        <f>IF('1. Eingabe TIERBEURTEILUNG'!$B$11=hintergrunddaten!$F$6,I20,I29)</f>
        <v>7.25</v>
      </c>
      <c r="J9" s="341">
        <f>IF('1. Eingabe TIERBEURTEILUNG'!$B$11=hintergrunddaten!$F$6,J20,J29)</f>
        <v>46.45</v>
      </c>
      <c r="K9" s="341">
        <f>IF('1. Eingabe TIERBEURTEILUNG'!$B$11=hintergrunddaten!$F$6,K20,K29)</f>
        <v>45.83</v>
      </c>
      <c r="L9" s="341">
        <f>IF('1. Eingabe TIERBEURTEILUNG'!$B$11=hintergrunddaten!$F$6,L20,L29)</f>
        <v>38.75</v>
      </c>
      <c r="M9" s="341">
        <f>IF('1. Eingabe TIERBEURTEILUNG'!$B$11=hintergrunddaten!$F$6,M20,M29)</f>
        <v>39.380000000000003</v>
      </c>
      <c r="N9" s="341">
        <f>IF('1. Eingabe TIERBEURTEILUNG'!$B$11=hintergrunddaten!$F$6,N20,N29)</f>
        <v>74.69</v>
      </c>
    </row>
    <row r="10" spans="1:14" s="335" customFormat="1" x14ac:dyDescent="0.2">
      <c r="A10" s="340" t="s">
        <v>151</v>
      </c>
      <c r="B10" s="341">
        <f>IF('1. Eingabe TIERBEURTEILUNG'!$B$11=hintergrunddaten!$F$6,B21,B30)</f>
        <v>76.47</v>
      </c>
      <c r="C10" s="341">
        <f>IF('1. Eingabe TIERBEURTEILUNG'!$B$11=hintergrunddaten!$F$6,C21,C30)</f>
        <v>0</v>
      </c>
      <c r="D10" s="341">
        <f>IF('1. Eingabe TIERBEURTEILUNG'!$B$11=hintergrunddaten!$F$6,D21,D30)</f>
        <v>64</v>
      </c>
      <c r="E10" s="341">
        <f>IF('1. Eingabe TIERBEURTEILUNG'!$B$11=hintergrunddaten!$F$6,E21,E30)</f>
        <v>67.349999999999994</v>
      </c>
      <c r="F10" s="341">
        <f>IF('1. Eingabe TIERBEURTEILUNG'!$B$11=hintergrunddaten!$F$6,F21,F30)</f>
        <v>28</v>
      </c>
      <c r="G10" s="341">
        <f>IF('1. Eingabe TIERBEURTEILUNG'!$B$11=hintergrunddaten!$F$6,G21,G30)</f>
        <v>0</v>
      </c>
      <c r="H10" s="341">
        <f>IF('1. Eingabe TIERBEURTEILUNG'!$B$11=hintergrunddaten!$F$6,H21,H30)</f>
        <v>0</v>
      </c>
      <c r="I10" s="341">
        <f>IF('1. Eingabe TIERBEURTEILUNG'!$B$11=hintergrunddaten!$F$6,I21,I30)</f>
        <v>3</v>
      </c>
      <c r="J10" s="341">
        <f>IF('1. Eingabe TIERBEURTEILUNG'!$B$11=hintergrunddaten!$F$6,J21,J30)</f>
        <v>25.13</v>
      </c>
      <c r="K10" s="341">
        <f>IF('1. Eingabe TIERBEURTEILUNG'!$B$11=hintergrunddaten!$F$6,K21,K30)</f>
        <v>35.71</v>
      </c>
      <c r="L10" s="341">
        <f>IF('1. Eingabe TIERBEURTEILUNG'!$B$11=hintergrunddaten!$F$6,L21,L30)</f>
        <v>24.83</v>
      </c>
      <c r="M10" s="341">
        <f>IF('1. Eingabe TIERBEURTEILUNG'!$B$11=hintergrunddaten!$F$6,M21,M30)</f>
        <v>10.7</v>
      </c>
      <c r="N10" s="341">
        <f>IF('1. Eingabe TIERBEURTEILUNG'!$B$11=hintergrunddaten!$F$6,N21,N30)</f>
        <v>59.09</v>
      </c>
    </row>
    <row r="11" spans="1:14" s="335" customFormat="1" x14ac:dyDescent="0.2">
      <c r="A11" s="340" t="s">
        <v>152</v>
      </c>
      <c r="B11" s="341">
        <v>90</v>
      </c>
      <c r="C11" s="341">
        <v>80</v>
      </c>
      <c r="D11" s="341">
        <v>95</v>
      </c>
      <c r="E11" s="341">
        <v>90</v>
      </c>
      <c r="F11" s="341">
        <v>75</v>
      </c>
      <c r="G11" s="341">
        <v>32.880000000000003</v>
      </c>
      <c r="H11" s="341">
        <v>100</v>
      </c>
      <c r="I11" s="341">
        <v>100</v>
      </c>
      <c r="J11" s="341">
        <v>75</v>
      </c>
      <c r="K11" s="341">
        <v>55</v>
      </c>
      <c r="L11" s="341">
        <v>60</v>
      </c>
      <c r="M11" s="341">
        <f>IF('3. Eingabe MLP'!$C$7="ja",75,90)</f>
        <v>90</v>
      </c>
      <c r="N11" s="341">
        <v>70</v>
      </c>
    </row>
    <row r="12" spans="1:14" s="335" customFormat="1" x14ac:dyDescent="0.2">
      <c r="A12" s="389">
        <f>'1. Eingabe TIERBEURTEILUNG'!B9</f>
        <v>0</v>
      </c>
      <c r="B12" s="342" t="e">
        <f>'4.1 Ergebnis-Tabelle'!$E$14</f>
        <v>#N/A</v>
      </c>
      <c r="C12" s="342" t="e">
        <f>'4.1 Ergebnis-Tabelle'!$E$15</f>
        <v>#N/A</v>
      </c>
      <c r="D12" s="342" t="e">
        <f>'4.1 Ergebnis-Tabelle'!$E$16</f>
        <v>#N/A</v>
      </c>
      <c r="E12" s="342" t="e">
        <f>'4.1 Ergebnis-Tabelle'!$E$17</f>
        <v>#N/A</v>
      </c>
      <c r="F12" s="342">
        <f>'4.1 Ergebnis-Tabelle'!$E$18</f>
        <v>0</v>
      </c>
      <c r="G12" s="342">
        <f>'4.1 Ergebnis-Tabelle'!$E$19/365*100</f>
        <v>0</v>
      </c>
      <c r="H12" s="342">
        <f>'4.1 Ergebnis-Tabelle'!$E$20/365*100</f>
        <v>0</v>
      </c>
      <c r="I12" s="342" t="e">
        <f>'4.1 Ergebnis-Tabelle'!$E$21</f>
        <v>#DIV/0!</v>
      </c>
      <c r="J12" s="342" t="e">
        <f>IF(('4.1 Ergebnis-Tabelle'!$E$22/12*100)&gt;100,100,'4.1 Ergebnis-Tabelle'!$E$22/12*100)</f>
        <v>#DIV/0!</v>
      </c>
      <c r="K12" s="342" t="e">
        <f>IF(('4.1 Ergebnis-Tabelle'!$E$23/2*100)&gt;100,100,'4.1 Ergebnis-Tabelle'!$E$23/2*100)</f>
        <v>#DIV/0!</v>
      </c>
      <c r="L12" s="342" t="e">
        <f>IF(('4.1 Ergebnis-Tabelle'!$E$24/2*100)&gt;100,100,'4.1 Ergebnis-Tabelle'!$E$24/2*100)</f>
        <v>#DIV/0!</v>
      </c>
      <c r="M12" s="342" t="e">
        <f>IF('3. Eingabe MLP'!$C$7="ja",'4.1 Ergebnis-Tabelle'!$E$25,'4.1 Ergebnis-Tabelle'!$E$28)</f>
        <v>#DIV/0!</v>
      </c>
      <c r="N12" s="342" t="e">
        <f>'4.1 Ergebnis-Tabelle'!$E$29</f>
        <v>#DIV/0!</v>
      </c>
    </row>
    <row r="13" spans="1:14" s="335" customFormat="1" x14ac:dyDescent="0.2">
      <c r="M13" s="335" t="str">
        <f>IF('3. Eingabe MLP'!$C$7="nein","auf Grundlage Mastitisbehandlungen"," ")</f>
        <v xml:space="preserve"> </v>
      </c>
      <c r="N13" s="343" t="str">
        <f>IF('3. Eingabe MLP'!$C$7="nein","wird für Ihren Betrieb nicht ausgewertet, da keine MLP"," ")</f>
        <v xml:space="preserve"> </v>
      </c>
    </row>
    <row r="14" spans="1:14" s="335" customFormat="1" x14ac:dyDescent="0.2"/>
    <row r="15" spans="1:14" s="335" customFormat="1" x14ac:dyDescent="0.2">
      <c r="A15" s="344" t="s">
        <v>153</v>
      </c>
    </row>
    <row r="16" spans="1:14" ht="60" x14ac:dyDescent="0.2">
      <c r="A16" s="105" t="s">
        <v>146</v>
      </c>
      <c r="B16" s="150" t="s">
        <v>64</v>
      </c>
      <c r="C16" s="150" t="s">
        <v>62</v>
      </c>
      <c r="D16" s="150" t="s">
        <v>65</v>
      </c>
      <c r="E16" s="150" t="s">
        <v>66</v>
      </c>
      <c r="F16" s="152" t="s">
        <v>11</v>
      </c>
      <c r="G16" s="152" t="s">
        <v>9</v>
      </c>
      <c r="H16" s="152" t="s">
        <v>27</v>
      </c>
      <c r="I16" s="150" t="s">
        <v>12</v>
      </c>
      <c r="J16" s="152" t="s">
        <v>26</v>
      </c>
      <c r="K16" s="152" t="s">
        <v>289</v>
      </c>
      <c r="L16" s="152" t="s">
        <v>290</v>
      </c>
      <c r="M16" s="151" t="s">
        <v>67</v>
      </c>
      <c r="N16" s="151" t="s">
        <v>68</v>
      </c>
    </row>
    <row r="17" spans="1:14" ht="15" x14ac:dyDescent="0.25">
      <c r="A17" s="105" t="s">
        <v>147</v>
      </c>
      <c r="B17" s="131">
        <v>100</v>
      </c>
      <c r="C17" s="131">
        <v>100</v>
      </c>
      <c r="D17" s="131">
        <v>100</v>
      </c>
      <c r="E17" s="131">
        <v>100</v>
      </c>
      <c r="F17" s="132">
        <v>100</v>
      </c>
      <c r="G17" s="132">
        <v>100</v>
      </c>
      <c r="H17" s="132">
        <v>100</v>
      </c>
      <c r="I17" s="131">
        <v>100</v>
      </c>
      <c r="J17" s="132">
        <v>100</v>
      </c>
      <c r="K17" s="132">
        <v>100</v>
      </c>
      <c r="L17" s="132">
        <v>100</v>
      </c>
      <c r="M17" s="132">
        <v>100</v>
      </c>
      <c r="N17" s="132">
        <v>100</v>
      </c>
    </row>
    <row r="18" spans="1:14" ht="15" x14ac:dyDescent="0.25">
      <c r="A18" s="105" t="s">
        <v>148</v>
      </c>
      <c r="B18" s="131">
        <v>100</v>
      </c>
      <c r="C18" s="131">
        <v>84.62</v>
      </c>
      <c r="D18" s="131">
        <v>97.53</v>
      </c>
      <c r="E18" s="131">
        <v>100</v>
      </c>
      <c r="F18" s="132">
        <v>100</v>
      </c>
      <c r="G18" s="132">
        <v>79.45</v>
      </c>
      <c r="H18" s="132">
        <v>99</v>
      </c>
      <c r="I18" s="131">
        <v>99</v>
      </c>
      <c r="J18" s="132">
        <v>92.88</v>
      </c>
      <c r="K18" s="132">
        <v>76.19</v>
      </c>
      <c r="L18" s="132">
        <v>82.69</v>
      </c>
      <c r="M18" s="132">
        <v>76.42</v>
      </c>
      <c r="N18" s="132">
        <v>88.51</v>
      </c>
    </row>
    <row r="19" spans="1:14" ht="15" x14ac:dyDescent="0.25">
      <c r="A19" s="105" t="s">
        <v>149</v>
      </c>
      <c r="B19" s="131">
        <v>97.9</v>
      </c>
      <c r="C19" s="131">
        <v>45.97</v>
      </c>
      <c r="D19" s="131">
        <v>93.94</v>
      </c>
      <c r="E19" s="131">
        <v>98</v>
      </c>
      <c r="F19" s="132">
        <v>98</v>
      </c>
      <c r="G19" s="132">
        <v>59.32</v>
      </c>
      <c r="H19" s="132">
        <v>98</v>
      </c>
      <c r="I19" s="131">
        <v>98</v>
      </c>
      <c r="J19" s="132">
        <v>67.97</v>
      </c>
      <c r="K19" s="132">
        <v>58.04</v>
      </c>
      <c r="L19" s="132">
        <v>51.43</v>
      </c>
      <c r="M19" s="132">
        <v>56.84</v>
      </c>
      <c r="N19" s="132">
        <v>84.19</v>
      </c>
    </row>
    <row r="20" spans="1:14" ht="15" x14ac:dyDescent="0.25">
      <c r="A20" s="105" t="s">
        <v>150</v>
      </c>
      <c r="B20" s="131">
        <v>88.49</v>
      </c>
      <c r="C20" s="131">
        <v>10.199999999999999</v>
      </c>
      <c r="D20" s="131">
        <v>82.87</v>
      </c>
      <c r="E20" s="131">
        <v>88.98</v>
      </c>
      <c r="F20" s="132">
        <v>75</v>
      </c>
      <c r="G20" s="132">
        <v>2</v>
      </c>
      <c r="H20" s="132">
        <v>2</v>
      </c>
      <c r="I20" s="131">
        <v>7.25</v>
      </c>
      <c r="J20" s="132">
        <v>46.45</v>
      </c>
      <c r="K20" s="132">
        <v>45.83</v>
      </c>
      <c r="L20" s="132">
        <v>38.75</v>
      </c>
      <c r="M20" s="132">
        <v>39.380000000000003</v>
      </c>
      <c r="N20" s="132">
        <v>74.69</v>
      </c>
    </row>
    <row r="21" spans="1:14" ht="15" x14ac:dyDescent="0.25">
      <c r="A21" s="105" t="s">
        <v>151</v>
      </c>
      <c r="B21" s="131">
        <v>76.47</v>
      </c>
      <c r="C21" s="131">
        <v>0</v>
      </c>
      <c r="D21" s="131">
        <v>64</v>
      </c>
      <c r="E21" s="131">
        <v>67.349999999999994</v>
      </c>
      <c r="F21" s="132">
        <v>28</v>
      </c>
      <c r="G21" s="132">
        <v>0</v>
      </c>
      <c r="H21" s="132">
        <v>0</v>
      </c>
      <c r="I21" s="131">
        <v>3</v>
      </c>
      <c r="J21" s="132">
        <v>25.13</v>
      </c>
      <c r="K21" s="132">
        <v>35.71</v>
      </c>
      <c r="L21" s="132">
        <v>24.83</v>
      </c>
      <c r="M21" s="132">
        <v>10.7</v>
      </c>
      <c r="N21" s="132">
        <v>59.09</v>
      </c>
    </row>
    <row r="22" spans="1:14" ht="15" x14ac:dyDescent="0.25">
      <c r="A22" s="105" t="s">
        <v>152</v>
      </c>
      <c r="B22" s="131">
        <v>90</v>
      </c>
      <c r="C22" s="131">
        <v>80</v>
      </c>
      <c r="D22" s="131">
        <v>95</v>
      </c>
      <c r="E22" s="131">
        <v>90</v>
      </c>
      <c r="F22" s="132">
        <v>75</v>
      </c>
      <c r="G22" s="132">
        <v>32.880000000000003</v>
      </c>
      <c r="H22" s="132">
        <v>100</v>
      </c>
      <c r="I22" s="131">
        <v>100</v>
      </c>
      <c r="J22" s="132">
        <v>75</v>
      </c>
      <c r="K22" s="132">
        <v>55</v>
      </c>
      <c r="L22" s="132">
        <v>60</v>
      </c>
      <c r="M22" s="132">
        <v>75</v>
      </c>
      <c r="N22" s="132">
        <v>70</v>
      </c>
    </row>
    <row r="23" spans="1:14" x14ac:dyDescent="0.2"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</row>
    <row r="24" spans="1:14" x14ac:dyDescent="0.2">
      <c r="A24" s="346" t="s">
        <v>154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</row>
    <row r="25" spans="1:14" ht="60" x14ac:dyDescent="0.2">
      <c r="A25" s="105" t="s">
        <v>146</v>
      </c>
      <c r="B25" s="150" t="s">
        <v>64</v>
      </c>
      <c r="C25" s="150" t="s">
        <v>62</v>
      </c>
      <c r="D25" s="150" t="s">
        <v>65</v>
      </c>
      <c r="E25" s="150" t="s">
        <v>66</v>
      </c>
      <c r="F25" s="152" t="s">
        <v>11</v>
      </c>
      <c r="G25" s="152" t="s">
        <v>9</v>
      </c>
      <c r="H25" s="152" t="s">
        <v>27</v>
      </c>
      <c r="I25" s="150" t="s">
        <v>12</v>
      </c>
      <c r="J25" s="152" t="s">
        <v>26</v>
      </c>
      <c r="K25" s="152" t="s">
        <v>289</v>
      </c>
      <c r="L25" s="152" t="s">
        <v>290</v>
      </c>
      <c r="M25" s="151" t="s">
        <v>67</v>
      </c>
      <c r="N25" s="151" t="s">
        <v>68</v>
      </c>
    </row>
    <row r="26" spans="1:14" ht="15" x14ac:dyDescent="0.25">
      <c r="A26" s="105" t="s">
        <v>147</v>
      </c>
      <c r="B26" s="131">
        <v>100</v>
      </c>
      <c r="C26" s="131">
        <v>100</v>
      </c>
      <c r="D26" s="131">
        <v>100</v>
      </c>
      <c r="E26" s="131">
        <v>100</v>
      </c>
      <c r="F26" s="132">
        <v>100</v>
      </c>
      <c r="G26" s="132">
        <v>100</v>
      </c>
      <c r="H26" s="132">
        <v>100</v>
      </c>
      <c r="I26" s="131">
        <v>100</v>
      </c>
      <c r="J26" s="132">
        <v>100</v>
      </c>
      <c r="K26" s="132">
        <v>100</v>
      </c>
      <c r="L26" s="132">
        <v>100</v>
      </c>
      <c r="M26" s="132">
        <v>100</v>
      </c>
      <c r="N26" s="132">
        <v>100</v>
      </c>
    </row>
    <row r="27" spans="1:14" ht="15" x14ac:dyDescent="0.25">
      <c r="A27" s="105" t="s">
        <v>148</v>
      </c>
      <c r="B27" s="131">
        <v>100</v>
      </c>
      <c r="C27" s="131">
        <v>91.43</v>
      </c>
      <c r="D27" s="131">
        <v>100</v>
      </c>
      <c r="E27" s="131">
        <v>100</v>
      </c>
      <c r="F27" s="132">
        <v>100</v>
      </c>
      <c r="G27" s="132">
        <v>79.45</v>
      </c>
      <c r="H27" s="132">
        <v>99</v>
      </c>
      <c r="I27" s="131">
        <v>99</v>
      </c>
      <c r="J27" s="132">
        <v>92.88</v>
      </c>
      <c r="K27" s="132">
        <v>76.19</v>
      </c>
      <c r="L27" s="132">
        <v>82.69</v>
      </c>
      <c r="M27" s="132">
        <v>76.42</v>
      </c>
      <c r="N27" s="132">
        <v>88.51</v>
      </c>
    </row>
    <row r="28" spans="1:14" ht="15" x14ac:dyDescent="0.25">
      <c r="A28" s="105" t="s">
        <v>149</v>
      </c>
      <c r="B28" s="131">
        <v>95.97</v>
      </c>
      <c r="C28" s="131">
        <v>65.86</v>
      </c>
      <c r="D28" s="131">
        <v>97.53</v>
      </c>
      <c r="E28" s="131">
        <v>97.04</v>
      </c>
      <c r="F28" s="132">
        <v>98</v>
      </c>
      <c r="G28" s="132">
        <v>59.32</v>
      </c>
      <c r="H28" s="132">
        <v>98</v>
      </c>
      <c r="I28" s="131">
        <v>60</v>
      </c>
      <c r="J28" s="132">
        <v>67.97</v>
      </c>
      <c r="K28" s="132">
        <v>58.04</v>
      </c>
      <c r="L28" s="132">
        <v>51.43</v>
      </c>
      <c r="M28" s="132">
        <v>56.84</v>
      </c>
      <c r="N28" s="132">
        <v>84.19</v>
      </c>
    </row>
    <row r="29" spans="1:14" ht="15" x14ac:dyDescent="0.25">
      <c r="A29" s="105" t="s">
        <v>150</v>
      </c>
      <c r="B29" s="131">
        <v>88.74</v>
      </c>
      <c r="C29" s="131">
        <v>24.54</v>
      </c>
      <c r="D29" s="131">
        <v>88.91</v>
      </c>
      <c r="E29" s="131">
        <v>91.39</v>
      </c>
      <c r="F29" s="132">
        <v>75</v>
      </c>
      <c r="G29" s="132">
        <v>2</v>
      </c>
      <c r="H29" s="132">
        <v>2</v>
      </c>
      <c r="I29" s="131">
        <v>3</v>
      </c>
      <c r="J29" s="132">
        <v>46.45</v>
      </c>
      <c r="K29" s="132">
        <v>45.83</v>
      </c>
      <c r="L29" s="132">
        <v>38.75</v>
      </c>
      <c r="M29" s="132">
        <v>39.380000000000003</v>
      </c>
      <c r="N29" s="132">
        <v>74.69</v>
      </c>
    </row>
    <row r="30" spans="1:14" ht="15" x14ac:dyDescent="0.25">
      <c r="A30" s="105" t="s">
        <v>151</v>
      </c>
      <c r="B30" s="131">
        <v>70.27</v>
      </c>
      <c r="C30" s="131">
        <v>0</v>
      </c>
      <c r="D30" s="131">
        <v>50</v>
      </c>
      <c r="E30" s="131">
        <v>68.89</v>
      </c>
      <c r="F30" s="132">
        <v>28</v>
      </c>
      <c r="G30" s="132">
        <v>0</v>
      </c>
      <c r="H30" s="132">
        <v>0</v>
      </c>
      <c r="I30" s="131">
        <v>0</v>
      </c>
      <c r="J30" s="132">
        <v>25.13</v>
      </c>
      <c r="K30" s="132">
        <v>35.71</v>
      </c>
      <c r="L30" s="132">
        <v>24.83</v>
      </c>
      <c r="M30" s="132">
        <v>10.7</v>
      </c>
      <c r="N30" s="132">
        <v>59.09</v>
      </c>
    </row>
    <row r="31" spans="1:14" ht="15" x14ac:dyDescent="0.25">
      <c r="A31" s="105" t="s">
        <v>152</v>
      </c>
      <c r="B31" s="131">
        <v>90</v>
      </c>
      <c r="C31" s="131">
        <v>80</v>
      </c>
      <c r="D31" s="131">
        <v>95</v>
      </c>
      <c r="E31" s="131">
        <v>90</v>
      </c>
      <c r="F31" s="132">
        <v>75</v>
      </c>
      <c r="G31" s="132">
        <v>32.880000000000003</v>
      </c>
      <c r="H31" s="132">
        <v>100</v>
      </c>
      <c r="I31" s="131">
        <v>100</v>
      </c>
      <c r="J31" s="132">
        <v>75</v>
      </c>
      <c r="K31" s="132">
        <v>55</v>
      </c>
      <c r="L31" s="132">
        <v>60</v>
      </c>
      <c r="M31" s="132">
        <v>75</v>
      </c>
      <c r="N31" s="132">
        <v>70</v>
      </c>
    </row>
  </sheetData>
  <pageMargins left="0.7" right="0.7" top="0.78740157499999996" bottom="0.78740157499999996" header="0.3" footer="0.3"/>
  <pageSetup paperSize="9" scale="5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0. Hinweise</vt:lpstr>
      <vt:lpstr>1. Eingabe TIERBEURTEILUNG</vt:lpstr>
      <vt:lpstr>1.a Erfassung TIERBEURTEILUNG</vt:lpstr>
      <vt:lpstr>2. Eingabe HALTUNG</vt:lpstr>
      <vt:lpstr>3. Eingabe MLP</vt:lpstr>
      <vt:lpstr>4.1 Ergebnis-Tabelle</vt:lpstr>
      <vt:lpstr>4.2 Ergebnis-Diagramm</vt:lpstr>
      <vt:lpstr>Benchmarking</vt:lpstr>
      <vt:lpstr>abbildung</vt:lpstr>
      <vt:lpstr>hintergrunddaten</vt:lpstr>
      <vt:lpstr>'0. Hinweise'!Druckbereich</vt:lpstr>
      <vt:lpstr>'1. Eingabe TIERBEURTEILUNG'!Druckbereich</vt:lpstr>
      <vt:lpstr>'1.a Erfassung TIERBEURTEILUNG'!Druckbereich</vt:lpstr>
      <vt:lpstr>'3. Eingabe MLP'!Druckbereich</vt:lpstr>
      <vt:lpstr>'4.1 Ergebnis-Tabelle'!Druckbereich</vt:lpstr>
      <vt:lpstr>'4.2 Ergebnis-Diagramm'!Druckbereich</vt:lpstr>
      <vt:lpstr>abbildung!Druckbereich</vt:lpstr>
      <vt:lpstr>KTBL1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Seith</dc:creator>
  <cp:lastModifiedBy>HMPaulsen</cp:lastModifiedBy>
  <cp:lastPrinted>2018-04-23T11:10:58Z</cp:lastPrinted>
  <dcterms:created xsi:type="dcterms:W3CDTF">2016-04-05T07:17:57Z</dcterms:created>
  <dcterms:modified xsi:type="dcterms:W3CDTF">2018-12-10T15:30:43Z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5d40bc59-12be-4b1b-9f00-60a6f24c36a7</vt:lpwstr>
  </property>
</Properties>
</file>